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!!!Sharing!!!\Zsuzsa\Testületi ülések\JKV 2023\2023 05 26 - Soron következő\Feltöltésre\"/>
    </mc:Choice>
  </mc:AlternateContent>
  <xr:revisionPtr revIDLastSave="0" documentId="8_{D0AA7ED2-F066-4D26-8E61-FA9F2D0C88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. melléklet" sheetId="97" r:id="rId1"/>
    <sheet name="2. melléklet" sheetId="98" r:id="rId2"/>
    <sheet name="3. melléklet" sheetId="99" r:id="rId3"/>
    <sheet name="4. melléklet" sheetId="42" r:id="rId4"/>
    <sheet name="5. melléklet" sheetId="41" r:id="rId5"/>
    <sheet name="6. melléklet" sheetId="40" r:id="rId6"/>
    <sheet name="7. melléklet" sheetId="49" r:id="rId7"/>
    <sheet name="8. melléklet" sheetId="70" r:id="rId8"/>
    <sheet name="9. melléklet" sheetId="51" r:id="rId9"/>
    <sheet name="10. melléklet" sheetId="62" r:id="rId10"/>
    <sheet name="11. melléklet" sheetId="85" r:id="rId11"/>
    <sheet name="12. melléklet" sheetId="87" r:id="rId12"/>
    <sheet name="13. melléklet" sheetId="84" r:id="rId13"/>
    <sheet name="14. melléklet" sheetId="83" r:id="rId14"/>
    <sheet name="15. melléklet" sheetId="89" r:id="rId15"/>
    <sheet name="16. melléklet" sheetId="90" r:id="rId16"/>
    <sheet name="17. melléklet" sheetId="91" r:id="rId17"/>
    <sheet name="18. melléklet" sheetId="92" r:id="rId18"/>
    <sheet name="19. melléklet" sheetId="93" r:id="rId19"/>
    <sheet name="20. melléklet" sheetId="94" r:id="rId20"/>
    <sheet name="21. melléklet" sheetId="95" r:id="rId21"/>
    <sheet name="22. melléklet" sheetId="96" r:id="rId22"/>
    <sheet name="23. melléklet" sheetId="100" r:id="rId23"/>
  </sheets>
  <externalReferences>
    <externalReference r:id="rId24"/>
    <externalReference r:id="rId25"/>
  </externalReferences>
  <definedNames>
    <definedName name="_xlnm.Print_Area" localSheetId="9">'10. melléklet'!$A$2:$J$90</definedName>
    <definedName name="_xlnm.Print_Area" localSheetId="12">'13. melléklet'!$A$1:$E$24</definedName>
    <definedName name="_xlnm.Print_Area" localSheetId="15">'16. melléklet'!$A$1:$G$81</definedName>
    <definedName name="_xlnm.Print_Area" localSheetId="19">'20. melléklet'!$A$1:$C$15</definedName>
    <definedName name="_xlnm.Print_Area" localSheetId="20">'21. melléklet'!$A$1:$F$16</definedName>
    <definedName name="_xlnm.Print_Area" localSheetId="3">'4. melléklet'!$A$3:$E$41</definedName>
    <definedName name="_xlnm.Print_Area" localSheetId="4">'5. melléklet'!$A$1:$E$92</definedName>
    <definedName name="_xlnm.Print_Area" localSheetId="5">'6. melléklet'!$A$1:$E$42</definedName>
    <definedName name="_xlnm.Print_Area" localSheetId="6">'7. melléklet'!$A$1:$E$18</definedName>
    <definedName name="_xlnm.Print_Area" localSheetId="7">'8. melléklet'!$A$1:$E$40</definedName>
    <definedName name="_xlnm.Print_Area" localSheetId="8">'9. melléklet'!$A$1:$J$61</definedName>
    <definedName name="onev">[1]kod!$BT$34:$BT$3186</definedName>
  </definedNames>
  <calcPr calcId="191029"/>
</workbook>
</file>

<file path=xl/calcChain.xml><?xml version="1.0" encoding="utf-8"?>
<calcChain xmlns="http://schemas.openxmlformats.org/spreadsheetml/2006/main">
  <c r="K10" i="100" l="1"/>
  <c r="J10" i="100"/>
  <c r="G65" i="90"/>
  <c r="F29" i="90"/>
  <c r="D29" i="90"/>
  <c r="F20" i="90"/>
  <c r="F19" i="90"/>
  <c r="E19" i="90"/>
  <c r="C20" i="90"/>
  <c r="D20" i="90" s="1"/>
  <c r="D19" i="90"/>
  <c r="E16" i="90"/>
  <c r="F16" i="90" s="1"/>
  <c r="F15" i="90"/>
  <c r="F13" i="90"/>
  <c r="D16" i="90"/>
  <c r="D15" i="90"/>
  <c r="D13" i="90"/>
  <c r="C16" i="90"/>
  <c r="C15" i="90"/>
  <c r="C13" i="90"/>
  <c r="D37" i="100"/>
  <c r="D30" i="100"/>
  <c r="D28" i="100"/>
  <c r="I4" i="92"/>
  <c r="I8" i="92"/>
  <c r="I6" i="92"/>
  <c r="H9" i="92"/>
  <c r="G9" i="92"/>
  <c r="F9" i="92"/>
  <c r="E9" i="92"/>
  <c r="D9" i="92"/>
  <c r="C9" i="92"/>
  <c r="D18" i="83"/>
  <c r="E18" i="83"/>
  <c r="F18" i="83"/>
  <c r="G18" i="83"/>
  <c r="C18" i="83"/>
  <c r="C15" i="83"/>
  <c r="F6" i="89" l="1"/>
  <c r="F12" i="90"/>
  <c r="I9" i="92"/>
  <c r="D10" i="62" l="1"/>
  <c r="C10" i="62"/>
  <c r="B10" i="62"/>
  <c r="D32" i="70"/>
  <c r="C31" i="70"/>
  <c r="C32" i="70"/>
  <c r="B13" i="70"/>
  <c r="C7" i="70"/>
  <c r="B7" i="70"/>
  <c r="D21" i="40"/>
  <c r="E21" i="40" s="1"/>
  <c r="C9" i="40"/>
  <c r="C22" i="40"/>
  <c r="C21" i="40"/>
  <c r="E23" i="40"/>
  <c r="D12" i="49"/>
  <c r="C12" i="49"/>
  <c r="D20" i="41"/>
  <c r="D18" i="41" s="1"/>
  <c r="D9" i="41"/>
  <c r="B19" i="41"/>
  <c r="B6" i="41"/>
  <c r="B28" i="41"/>
  <c r="D52" i="41"/>
  <c r="B52" i="41"/>
  <c r="E23" i="41"/>
  <c r="E24" i="41"/>
  <c r="E25" i="41"/>
  <c r="E27" i="41"/>
  <c r="E28" i="41"/>
  <c r="E36" i="41"/>
  <c r="F37" i="97"/>
  <c r="E21" i="97"/>
  <c r="C21" i="97"/>
  <c r="F19" i="97"/>
  <c r="E15" i="97"/>
  <c r="D11" i="41" l="1"/>
  <c r="D8" i="41"/>
  <c r="D10" i="41"/>
  <c r="D7" i="41"/>
  <c r="C10" i="41"/>
  <c r="C27" i="98"/>
  <c r="C25" i="98"/>
  <c r="C28" i="98" s="1"/>
  <c r="C20" i="98"/>
  <c r="C16" i="98"/>
  <c r="C12" i="98"/>
  <c r="C7" i="98"/>
  <c r="C23" i="98" s="1"/>
  <c r="C29" i="98" s="1"/>
  <c r="C10" i="99"/>
  <c r="C7" i="99"/>
  <c r="C11" i="99" s="1"/>
  <c r="C12" i="99" s="1"/>
  <c r="C14" i="99" s="1"/>
  <c r="I19" i="100"/>
  <c r="B37" i="100"/>
  <c r="E36" i="100"/>
  <c r="E35" i="100"/>
  <c r="E34" i="100"/>
  <c r="C33" i="100"/>
  <c r="E33" i="100" s="1"/>
  <c r="E32" i="100"/>
  <c r="E31" i="100"/>
  <c r="C28" i="100"/>
  <c r="B28" i="100"/>
  <c r="E25" i="100"/>
  <c r="E28" i="100" s="1"/>
  <c r="E37" i="100" l="1"/>
  <c r="C37" i="100"/>
  <c r="E5" i="99" l="1"/>
  <c r="F26" i="98"/>
  <c r="D65" i="90" l="1"/>
  <c r="E13" i="90" l="1"/>
  <c r="E15" i="90"/>
  <c r="E41" i="41" l="1"/>
  <c r="E42" i="41"/>
  <c r="E45" i="41"/>
  <c r="E48" i="41"/>
  <c r="D47" i="41"/>
  <c r="D44" i="41"/>
  <c r="D39" i="41"/>
  <c r="D8" i="92"/>
  <c r="D43" i="41" l="1"/>
  <c r="D38" i="41" s="1"/>
  <c r="D10" i="99"/>
  <c r="C76" i="97"/>
  <c r="C55" i="97" l="1"/>
  <c r="C43" i="97"/>
  <c r="F35" i="97"/>
  <c r="C52" i="41" l="1"/>
  <c r="C18" i="41"/>
  <c r="E18" i="41" s="1"/>
  <c r="E24" i="70"/>
  <c r="E25" i="70"/>
  <c r="E18" i="70"/>
  <c r="D13" i="70"/>
  <c r="D11" i="70"/>
  <c r="E19" i="70"/>
  <c r="E14" i="70"/>
  <c r="E15" i="70"/>
  <c r="E17" i="70"/>
  <c r="E20" i="70"/>
  <c r="E25" i="40"/>
  <c r="C5" i="49"/>
  <c r="B5" i="49"/>
  <c r="B18" i="49" s="1"/>
  <c r="E33" i="70"/>
  <c r="B32" i="70"/>
  <c r="B31" i="70" s="1"/>
  <c r="H55" i="62"/>
  <c r="I55" i="62" l="1"/>
  <c r="D31" i="70"/>
  <c r="D29" i="42" s="1"/>
  <c r="C29" i="42"/>
  <c r="E55" i="90"/>
  <c r="C55" i="90"/>
  <c r="F65" i="90"/>
  <c r="F66" i="90"/>
  <c r="F17" i="90"/>
  <c r="D66" i="90"/>
  <c r="H19" i="100"/>
  <c r="G19" i="100"/>
  <c r="H12" i="100"/>
  <c r="G12" i="100"/>
  <c r="G10" i="100"/>
  <c r="H10" i="100"/>
  <c r="D5" i="49" l="1"/>
  <c r="E11" i="49"/>
  <c r="F21" i="84"/>
  <c r="D21" i="84" s="1"/>
  <c r="E88" i="41" l="1"/>
  <c r="E82" i="41"/>
  <c r="E16" i="98" l="1"/>
  <c r="E62" i="97"/>
  <c r="C62" i="97"/>
  <c r="E76" i="97"/>
  <c r="F45" i="97"/>
  <c r="C5" i="97"/>
  <c r="E55" i="97"/>
  <c r="F64" i="90" s="1"/>
  <c r="E43" i="97"/>
  <c r="F58" i="90" s="1"/>
  <c r="F4" i="97"/>
  <c r="D39" i="62" l="1"/>
  <c r="I11" i="92"/>
  <c r="E19" i="100"/>
  <c r="L17" i="100"/>
  <c r="L14" i="100"/>
  <c r="L7" i="100" l="1"/>
  <c r="C11" i="94" l="1"/>
  <c r="C10" i="94"/>
  <c r="C8" i="94"/>
  <c r="F11" i="91" l="1"/>
  <c r="D11" i="91"/>
  <c r="F13" i="91"/>
  <c r="D13" i="91"/>
  <c r="G9" i="90"/>
  <c r="B7" i="89"/>
  <c r="B8" i="89"/>
  <c r="B6" i="89" l="1"/>
  <c r="B29" i="70"/>
  <c r="E5" i="70"/>
  <c r="C11" i="70"/>
  <c r="B11" i="70"/>
  <c r="E16" i="70"/>
  <c r="E12" i="70"/>
  <c r="E10" i="70"/>
  <c r="C38" i="40"/>
  <c r="H10" i="51" s="1"/>
  <c r="D38" i="40"/>
  <c r="I10" i="51" s="1"/>
  <c r="B38" i="40"/>
  <c r="G10" i="51" s="1"/>
  <c r="E6" i="40"/>
  <c r="E8" i="40"/>
  <c r="B21" i="70" l="1"/>
  <c r="E11" i="70"/>
  <c r="E38" i="40"/>
  <c r="C13" i="70"/>
  <c r="D7" i="70"/>
  <c r="D21" i="70" s="1"/>
  <c r="C7" i="40"/>
  <c r="D7" i="40"/>
  <c r="B7" i="40"/>
  <c r="C5" i="40"/>
  <c r="D5" i="40"/>
  <c r="B5" i="40"/>
  <c r="D28" i="41"/>
  <c r="C28" i="41"/>
  <c r="E20" i="41"/>
  <c r="E21" i="41"/>
  <c r="C74" i="41"/>
  <c r="D74" i="41"/>
  <c r="B74" i="41"/>
  <c r="C37" i="41"/>
  <c r="D37" i="41"/>
  <c r="B37" i="41"/>
  <c r="C6" i="41"/>
  <c r="D6" i="41"/>
  <c r="B18" i="41"/>
  <c r="C21" i="70" l="1"/>
  <c r="E13" i="70"/>
  <c r="E7" i="70"/>
  <c r="E7" i="40"/>
  <c r="B5" i="41"/>
  <c r="E10" i="100" l="1"/>
  <c r="C30" i="51" l="1"/>
  <c r="H30" i="51" s="1"/>
  <c r="D30" i="51"/>
  <c r="I30" i="51" s="1"/>
  <c r="B30" i="51"/>
  <c r="G30" i="51" s="1"/>
  <c r="C6" i="62" l="1"/>
  <c r="C35" i="62" s="1"/>
  <c r="D6" i="62"/>
  <c r="D35" i="62" s="1"/>
  <c r="B6" i="62"/>
  <c r="B35" i="62" s="1"/>
  <c r="C6" i="51"/>
  <c r="C50" i="51" s="1"/>
  <c r="D6" i="51"/>
  <c r="D50" i="51" s="1"/>
  <c r="B6" i="51"/>
  <c r="B50" i="51" s="1"/>
  <c r="C3" i="70"/>
  <c r="D3" i="70"/>
  <c r="B3" i="70"/>
  <c r="C4" i="49"/>
  <c r="D4" i="49"/>
  <c r="B4" i="49"/>
  <c r="C4" i="40"/>
  <c r="D4" i="40"/>
  <c r="B4" i="40"/>
  <c r="E5" i="97"/>
  <c r="G6" i="51" l="1"/>
  <c r="G50" i="51" s="1"/>
  <c r="G6" i="62"/>
  <c r="I35" i="62"/>
  <c r="D66" i="62"/>
  <c r="I66" i="62" s="1"/>
  <c r="H35" i="62"/>
  <c r="C66" i="62"/>
  <c r="H66" i="62" s="1"/>
  <c r="I6" i="51"/>
  <c r="I50" i="51" s="1"/>
  <c r="I6" i="62"/>
  <c r="H6" i="51"/>
  <c r="H50" i="51" s="1"/>
  <c r="H6" i="62"/>
  <c r="B66" i="62"/>
  <c r="G66" i="62" s="1"/>
  <c r="G35" i="62"/>
  <c r="C39" i="97"/>
  <c r="E39" i="97"/>
  <c r="F57" i="90" s="1"/>
  <c r="D57" i="90" l="1"/>
  <c r="G57" i="90" s="1"/>
  <c r="F15" i="84"/>
  <c r="D15" i="84" s="1"/>
  <c r="C16" i="100" l="1"/>
  <c r="E12" i="90" l="1"/>
  <c r="F8" i="89"/>
  <c r="F7" i="89"/>
  <c r="F19" i="100"/>
  <c r="D19" i="100"/>
  <c r="C19" i="100"/>
  <c r="B19" i="100"/>
  <c r="L16" i="100"/>
  <c r="L15" i="100"/>
  <c r="L13" i="100"/>
  <c r="F10" i="100"/>
  <c r="D10" i="100"/>
  <c r="C10" i="100"/>
  <c r="B10" i="100"/>
  <c r="L9" i="100"/>
  <c r="L8" i="100"/>
  <c r="L10" i="100" l="1"/>
  <c r="L19" i="100"/>
  <c r="I10" i="92"/>
  <c r="D12" i="83"/>
  <c r="D8" i="83"/>
  <c r="D14" i="83" s="1"/>
  <c r="D70" i="41" l="1"/>
  <c r="E19" i="41"/>
  <c r="F39" i="97"/>
  <c r="D51" i="97" l="1"/>
  <c r="E51" i="97"/>
  <c r="F63" i="90" s="1"/>
  <c r="C51" i="97"/>
  <c r="D63" i="90" s="1"/>
  <c r="F50" i="97"/>
  <c r="E11" i="40" l="1"/>
  <c r="E13" i="40"/>
  <c r="E14" i="40"/>
  <c r="E15" i="40"/>
  <c r="E18" i="40"/>
  <c r="E19" i="40"/>
  <c r="E20" i="40"/>
  <c r="E22" i="40"/>
  <c r="E26" i="40"/>
  <c r="E28" i="40"/>
  <c r="E29" i="40"/>
  <c r="E31" i="40"/>
  <c r="E39" i="40"/>
  <c r="E40" i="40"/>
  <c r="E10" i="40"/>
  <c r="E32" i="70"/>
  <c r="E28" i="70"/>
  <c r="E6" i="70"/>
  <c r="C40" i="70"/>
  <c r="C29" i="70"/>
  <c r="E7" i="49"/>
  <c r="E8" i="49"/>
  <c r="E9" i="49"/>
  <c r="E13" i="49"/>
  <c r="E6" i="49"/>
  <c r="C34" i="40"/>
  <c r="E14" i="84"/>
  <c r="F20" i="84"/>
  <c r="F18" i="84"/>
  <c r="F17" i="84"/>
  <c r="F16" i="84"/>
  <c r="D16" i="84" s="1"/>
  <c r="E92" i="41"/>
  <c r="E91" i="41"/>
  <c r="E83" i="41"/>
  <c r="E51" i="41"/>
  <c r="E54" i="41"/>
  <c r="E55" i="41"/>
  <c r="E56" i="41"/>
  <c r="E57" i="41"/>
  <c r="E59" i="41"/>
  <c r="B75" i="41"/>
  <c r="C84" i="41"/>
  <c r="C81" i="41"/>
  <c r="C64" i="41"/>
  <c r="C47" i="41"/>
  <c r="E47" i="41" s="1"/>
  <c r="C44" i="41"/>
  <c r="E44" i="41" s="1"/>
  <c r="C39" i="41"/>
  <c r="E39" i="41" s="1"/>
  <c r="E13" i="99"/>
  <c r="E9" i="99"/>
  <c r="E8" i="99"/>
  <c r="D7" i="99"/>
  <c r="E6" i="99"/>
  <c r="E27" i="98"/>
  <c r="F27" i="98" s="1"/>
  <c r="D27" i="98"/>
  <c r="E25" i="98"/>
  <c r="E28" i="98" s="1"/>
  <c r="D25" i="98"/>
  <c r="D28" i="98" s="1"/>
  <c r="F24" i="98"/>
  <c r="F22" i="98"/>
  <c r="F21" i="98"/>
  <c r="E20" i="98"/>
  <c r="D20" i="98"/>
  <c r="F19" i="98"/>
  <c r="F18" i="98"/>
  <c r="F17" i="98"/>
  <c r="D16" i="98"/>
  <c r="F15" i="98"/>
  <c r="F14" i="98"/>
  <c r="F13" i="98"/>
  <c r="E12" i="98"/>
  <c r="D12" i="98"/>
  <c r="F11" i="98"/>
  <c r="F10" i="98"/>
  <c r="F9" i="98"/>
  <c r="F8" i="98"/>
  <c r="E7" i="98"/>
  <c r="D7" i="98"/>
  <c r="F6" i="98"/>
  <c r="F5" i="98"/>
  <c r="F4" i="98"/>
  <c r="F54" i="97"/>
  <c r="D19" i="91"/>
  <c r="C71" i="97"/>
  <c r="D17" i="91" s="1"/>
  <c r="C68" i="97"/>
  <c r="D64" i="90"/>
  <c r="C46" i="97"/>
  <c r="C34" i="97"/>
  <c r="D53" i="90"/>
  <c r="C18" i="97"/>
  <c r="D52" i="90" s="1"/>
  <c r="C15" i="97"/>
  <c r="C12" i="97"/>
  <c r="D28" i="90" s="1"/>
  <c r="C9" i="97"/>
  <c r="F19" i="91"/>
  <c r="D76" i="97"/>
  <c r="F75" i="97"/>
  <c r="F74" i="97"/>
  <c r="E71" i="97"/>
  <c r="C13" i="94" s="1"/>
  <c r="D71" i="97"/>
  <c r="F70" i="97"/>
  <c r="F69" i="97"/>
  <c r="E68" i="97"/>
  <c r="D68" i="97"/>
  <c r="F67" i="97"/>
  <c r="F66" i="97"/>
  <c r="F63" i="97"/>
  <c r="F61" i="97"/>
  <c r="F60" i="97"/>
  <c r="F59" i="97"/>
  <c r="F58" i="97"/>
  <c r="F57" i="97"/>
  <c r="D55" i="97"/>
  <c r="D52" i="97"/>
  <c r="E46" i="97"/>
  <c r="F62" i="90" s="1"/>
  <c r="F59" i="90" s="1"/>
  <c r="D43" i="97"/>
  <c r="F42" i="97"/>
  <c r="E34" i="97"/>
  <c r="F56" i="90" s="1"/>
  <c r="F55" i="90" s="1"/>
  <c r="F33" i="97"/>
  <c r="F32" i="97"/>
  <c r="F31" i="97"/>
  <c r="F30" i="97"/>
  <c r="F28" i="97"/>
  <c r="F27" i="97"/>
  <c r="F26" i="97"/>
  <c r="F25" i="97"/>
  <c r="F24" i="97"/>
  <c r="F23" i="97"/>
  <c r="D23" i="97"/>
  <c r="D34" i="97" s="1"/>
  <c r="F53" i="90"/>
  <c r="D21" i="97"/>
  <c r="E18" i="97"/>
  <c r="D18" i="97"/>
  <c r="F17" i="97"/>
  <c r="D15" i="97"/>
  <c r="D16" i="97" s="1"/>
  <c r="F14" i="97"/>
  <c r="E12" i="97"/>
  <c r="F28" i="90" s="1"/>
  <c r="D12" i="97"/>
  <c r="F11" i="97"/>
  <c r="F10" i="97"/>
  <c r="E9" i="97"/>
  <c r="D9" i="97"/>
  <c r="F8" i="97"/>
  <c r="F7" i="97"/>
  <c r="F6" i="97"/>
  <c r="D62" i="90" l="1"/>
  <c r="D59" i="90" s="1"/>
  <c r="C52" i="97"/>
  <c r="F52" i="90"/>
  <c r="G52" i="90" s="1"/>
  <c r="E22" i="97"/>
  <c r="D56" i="90"/>
  <c r="C44" i="97"/>
  <c r="E16" i="97"/>
  <c r="F44" i="90" s="1"/>
  <c r="F43" i="90"/>
  <c r="C16" i="97"/>
  <c r="D44" i="90" s="1"/>
  <c r="D43" i="90"/>
  <c r="D58" i="90"/>
  <c r="C12" i="94"/>
  <c r="F16" i="91"/>
  <c r="E72" i="97"/>
  <c r="D16" i="91"/>
  <c r="C72" i="97"/>
  <c r="C77" i="97" s="1"/>
  <c r="E52" i="97"/>
  <c r="F46" i="97"/>
  <c r="F17" i="91"/>
  <c r="E44" i="97"/>
  <c r="C35" i="40"/>
  <c r="C33" i="40" s="1"/>
  <c r="C18" i="49"/>
  <c r="F68" i="97"/>
  <c r="F76" i="97"/>
  <c r="F21" i="97"/>
  <c r="F55" i="97"/>
  <c r="C35" i="70"/>
  <c r="C43" i="41"/>
  <c r="C89" i="41"/>
  <c r="F12" i="98"/>
  <c r="E10" i="99"/>
  <c r="E7" i="99"/>
  <c r="D11" i="99"/>
  <c r="F7" i="98"/>
  <c r="F25" i="98"/>
  <c r="D23" i="98"/>
  <c r="D29" i="98" s="1"/>
  <c r="F16" i="98"/>
  <c r="F20" i="98"/>
  <c r="E23" i="98"/>
  <c r="F28" i="98"/>
  <c r="D22" i="97"/>
  <c r="F34" i="97"/>
  <c r="F71" i="97"/>
  <c r="F9" i="97"/>
  <c r="F43" i="97"/>
  <c r="F51" i="97"/>
  <c r="C22" i="97"/>
  <c r="F12" i="97"/>
  <c r="C13" i="97"/>
  <c r="F18" i="97"/>
  <c r="D44" i="97"/>
  <c r="E13" i="97"/>
  <c r="D13" i="97"/>
  <c r="D77" i="97"/>
  <c r="F62" i="97"/>
  <c r="F48" i="90"/>
  <c r="F5" i="97"/>
  <c r="F15" i="97"/>
  <c r="C38" i="41" l="1"/>
  <c r="E43" i="41"/>
  <c r="D55" i="90"/>
  <c r="F16" i="97"/>
  <c r="C7" i="94"/>
  <c r="D48" i="90"/>
  <c r="C42" i="40"/>
  <c r="H11" i="51"/>
  <c r="C56" i="97"/>
  <c r="E56" i="97"/>
  <c r="F72" i="97"/>
  <c r="F22" i="97"/>
  <c r="F44" i="97"/>
  <c r="E77" i="97"/>
  <c r="C5" i="41"/>
  <c r="D12" i="99"/>
  <c r="D14" i="99" s="1"/>
  <c r="E11" i="99"/>
  <c r="F23" i="98"/>
  <c r="E29" i="98"/>
  <c r="F29" i="98" s="1"/>
  <c r="D56" i="97"/>
  <c r="F52" i="97"/>
  <c r="F13" i="97"/>
  <c r="F77" i="97" l="1"/>
  <c r="F56" i="97"/>
  <c r="C79" i="41"/>
  <c r="C90" i="41" s="1"/>
  <c r="E14" i="99"/>
  <c r="E12" i="99"/>
  <c r="D22" i="93" l="1"/>
  <c r="D11" i="93"/>
  <c r="D44" i="93"/>
  <c r="D45" i="93" s="1"/>
  <c r="C44" i="93"/>
  <c r="C45" i="93" s="1"/>
  <c r="C22" i="93"/>
  <c r="C11" i="93"/>
  <c r="I15" i="92"/>
  <c r="H12" i="92"/>
  <c r="H13" i="92" s="1"/>
  <c r="G12" i="92"/>
  <c r="G13" i="92" s="1"/>
  <c r="F12" i="92"/>
  <c r="F13" i="92" s="1"/>
  <c r="E12" i="92"/>
  <c r="E13" i="92" s="1"/>
  <c r="D12" i="92"/>
  <c r="D13" i="92" s="1"/>
  <c r="C12" i="92"/>
  <c r="C13" i="92" s="1"/>
  <c r="I12" i="92"/>
  <c r="I13" i="92" s="1"/>
  <c r="H8" i="92"/>
  <c r="G8" i="92"/>
  <c r="F8" i="92"/>
  <c r="E8" i="92"/>
  <c r="E14" i="92" s="1"/>
  <c r="C8" i="92"/>
  <c r="I7" i="92"/>
  <c r="I5" i="92"/>
  <c r="D14" i="91"/>
  <c r="D7" i="91"/>
  <c r="G19" i="91"/>
  <c r="G17" i="91"/>
  <c r="G16" i="91"/>
  <c r="F14" i="91"/>
  <c r="G13" i="91"/>
  <c r="G11" i="91"/>
  <c r="G10" i="91"/>
  <c r="G8" i="91"/>
  <c r="F7" i="91"/>
  <c r="G66" i="90"/>
  <c r="G63" i="90"/>
  <c r="G62" i="90"/>
  <c r="G44" i="90"/>
  <c r="D45" i="90"/>
  <c r="C28" i="90"/>
  <c r="D17" i="90"/>
  <c r="D7" i="90"/>
  <c r="C7" i="90"/>
  <c r="G58" i="90"/>
  <c r="G56" i="90"/>
  <c r="G53" i="90"/>
  <c r="F45" i="90"/>
  <c r="G29" i="90"/>
  <c r="E28" i="90"/>
  <c r="G22" i="90"/>
  <c r="F7" i="90"/>
  <c r="E7" i="90"/>
  <c r="F9" i="89"/>
  <c r="F10" i="89" s="1"/>
  <c r="D8" i="89"/>
  <c r="D7" i="89"/>
  <c r="D6" i="89"/>
  <c r="G7" i="91" l="1"/>
  <c r="H14" i="92"/>
  <c r="D20" i="91"/>
  <c r="G7" i="90"/>
  <c r="I14" i="92"/>
  <c r="D14" i="92"/>
  <c r="G14" i="92"/>
  <c r="E17" i="90"/>
  <c r="D23" i="93"/>
  <c r="D26" i="93" s="1"/>
  <c r="C23" i="93"/>
  <c r="C26" i="93" s="1"/>
  <c r="C14" i="92"/>
  <c r="F14" i="92"/>
  <c r="G20" i="90"/>
  <c r="G48" i="90"/>
  <c r="G59" i="90"/>
  <c r="C12" i="90"/>
  <c r="G14" i="91"/>
  <c r="F20" i="91"/>
  <c r="G64" i="90"/>
  <c r="C17" i="90"/>
  <c r="G43" i="90"/>
  <c r="G28" i="90"/>
  <c r="G55" i="90"/>
  <c r="G17" i="90"/>
  <c r="B10" i="89"/>
  <c r="D10" i="89" s="1"/>
  <c r="C11" i="90" l="1"/>
  <c r="C6" i="90" s="1"/>
  <c r="C68" i="90" s="1"/>
  <c r="E11" i="90"/>
  <c r="E6" i="90" s="1"/>
  <c r="E68" i="90" s="1"/>
  <c r="G20" i="91"/>
  <c r="D23" i="83" l="1"/>
  <c r="D15" i="83"/>
  <c r="F11" i="90" l="1"/>
  <c r="F6" i="90" l="1"/>
  <c r="F68" i="90" s="1"/>
  <c r="G15" i="90" l="1"/>
  <c r="G13" i="90" l="1"/>
  <c r="G16" i="90" l="1"/>
  <c r="D12" i="90"/>
  <c r="D11" i="90" s="1"/>
  <c r="D6" i="90" s="1"/>
  <c r="D68" i="90" s="1"/>
  <c r="G12" i="90" l="1"/>
  <c r="G11" i="90" l="1"/>
  <c r="H39" i="87"/>
  <c r="G39" i="87"/>
  <c r="F39" i="87"/>
  <c r="E39" i="87"/>
  <c r="K28" i="85"/>
  <c r="L28" i="85" s="1"/>
  <c r="L26" i="85"/>
  <c r="K26" i="85"/>
  <c r="J26" i="85"/>
  <c r="I26" i="85"/>
  <c r="I29" i="85" s="1"/>
  <c r="H26" i="85"/>
  <c r="G26" i="85"/>
  <c r="F26" i="85"/>
  <c r="E26" i="85"/>
  <c r="D26" i="85"/>
  <c r="L24" i="85"/>
  <c r="K24" i="85"/>
  <c r="J24" i="85"/>
  <c r="H24" i="85"/>
  <c r="G24" i="85"/>
  <c r="F24" i="85"/>
  <c r="E24" i="85"/>
  <c r="D24" i="85"/>
  <c r="L22" i="85"/>
  <c r="K22" i="85"/>
  <c r="J22" i="85"/>
  <c r="H22" i="85"/>
  <c r="G22" i="85"/>
  <c r="F22" i="85"/>
  <c r="E22" i="85"/>
  <c r="D22" i="85"/>
  <c r="L20" i="85"/>
  <c r="K20" i="85"/>
  <c r="J20" i="85"/>
  <c r="I20" i="85"/>
  <c r="H20" i="85"/>
  <c r="G20" i="85"/>
  <c r="F20" i="85"/>
  <c r="E20" i="85"/>
  <c r="D20" i="85"/>
  <c r="L17" i="85"/>
  <c r="K17" i="85"/>
  <c r="J17" i="85"/>
  <c r="I17" i="85"/>
  <c r="H17" i="85"/>
  <c r="G17" i="85"/>
  <c r="F17" i="85"/>
  <c r="E17" i="85"/>
  <c r="D17" i="85"/>
  <c r="D23" i="84"/>
  <c r="D22" i="84"/>
  <c r="D20" i="84"/>
  <c r="F19" i="84"/>
  <c r="D18" i="84"/>
  <c r="D17" i="84"/>
  <c r="G23" i="83"/>
  <c r="F23" i="83"/>
  <c r="E23" i="83"/>
  <c r="C23" i="83"/>
  <c r="G14" i="83"/>
  <c r="G15" i="83" s="1"/>
  <c r="E14" i="83"/>
  <c r="E15" i="83" s="1"/>
  <c r="F14" i="83"/>
  <c r="F15" i="83" s="1"/>
  <c r="C14" i="83"/>
  <c r="D19" i="84" l="1"/>
  <c r="D14" i="84" s="1"/>
  <c r="D24" i="84" s="1"/>
  <c r="F14" i="84"/>
  <c r="G68" i="90"/>
  <c r="G6" i="90"/>
  <c r="L14" i="85"/>
  <c r="L29" i="85" s="1"/>
  <c r="E14" i="85"/>
  <c r="G14" i="85"/>
  <c r="K14" i="85"/>
  <c r="K29" i="85" s="1"/>
  <c r="D14" i="85"/>
  <c r="D29" i="85" s="1"/>
  <c r="F14" i="85"/>
  <c r="F29" i="85" s="1"/>
  <c r="H14" i="85"/>
  <c r="H29" i="85" s="1"/>
  <c r="J14" i="85"/>
  <c r="J29" i="85" s="1"/>
  <c r="F24" i="84"/>
  <c r="E24" i="84"/>
  <c r="E29" i="85"/>
  <c r="G29" i="85"/>
  <c r="D59" i="62"/>
  <c r="I89" i="62"/>
  <c r="J89" i="62"/>
  <c r="I78" i="62"/>
  <c r="I80" i="62" s="1"/>
  <c r="D86" i="62"/>
  <c r="D89" i="62" s="1"/>
  <c r="D78" i="62"/>
  <c r="D80" i="62" s="1"/>
  <c r="I56" i="62"/>
  <c r="I16" i="62"/>
  <c r="D57" i="51"/>
  <c r="H12" i="51"/>
  <c r="I12" i="51"/>
  <c r="D43" i="51"/>
  <c r="D60" i="51" s="1"/>
  <c r="D33" i="51"/>
  <c r="I59" i="62" l="1"/>
  <c r="D62" i="62"/>
  <c r="D47" i="62"/>
  <c r="D49" i="62" s="1"/>
  <c r="D24" i="62"/>
  <c r="I13" i="62"/>
  <c r="I62" i="62" l="1"/>
  <c r="D29" i="70"/>
  <c r="D9" i="40"/>
  <c r="E9" i="40" l="1"/>
  <c r="D63" i="62"/>
  <c r="D28" i="42"/>
  <c r="E29" i="70"/>
  <c r="I9" i="51"/>
  <c r="I10" i="62" l="1"/>
  <c r="I33" i="51"/>
  <c r="E5" i="40"/>
  <c r="E5" i="49"/>
  <c r="D35" i="70"/>
  <c r="D64" i="41"/>
  <c r="D31" i="42"/>
  <c r="D12" i="42"/>
  <c r="D8" i="42"/>
  <c r="I24" i="62" l="1"/>
  <c r="D37" i="42"/>
  <c r="E39" i="70"/>
  <c r="I36" i="51"/>
  <c r="E31" i="70"/>
  <c r="D27" i="42"/>
  <c r="I31" i="51" s="1"/>
  <c r="E21" i="70"/>
  <c r="D35" i="40"/>
  <c r="E35" i="40" s="1"/>
  <c r="E12" i="49"/>
  <c r="D56" i="51"/>
  <c r="D11" i="42"/>
  <c r="D10" i="42"/>
  <c r="E52" i="41"/>
  <c r="D40" i="70"/>
  <c r="E40" i="70" s="1"/>
  <c r="D10" i="51"/>
  <c r="D81" i="41"/>
  <c r="E81" i="41" s="1"/>
  <c r="E35" i="70"/>
  <c r="I14" i="62"/>
  <c r="I13" i="51"/>
  <c r="D18" i="49"/>
  <c r="E18" i="49" s="1"/>
  <c r="I8" i="51"/>
  <c r="D31" i="51"/>
  <c r="I16" i="51"/>
  <c r="I44" i="62"/>
  <c r="I14" i="51"/>
  <c r="I7" i="51"/>
  <c r="D34" i="40"/>
  <c r="E34" i="40" l="1"/>
  <c r="D33" i="40"/>
  <c r="D42" i="40" s="1"/>
  <c r="I47" i="62"/>
  <c r="D55" i="51"/>
  <c r="I34" i="51"/>
  <c r="I39" i="51" s="1"/>
  <c r="I17" i="62"/>
  <c r="I9" i="62"/>
  <c r="I11" i="62"/>
  <c r="D11" i="62"/>
  <c r="I20" i="51"/>
  <c r="D9" i="51"/>
  <c r="D32" i="51"/>
  <c r="D39" i="51" s="1"/>
  <c r="I8" i="62"/>
  <c r="I22" i="62"/>
  <c r="D22" i="62"/>
  <c r="D16" i="42"/>
  <c r="D20" i="51"/>
  <c r="I11" i="51" l="1"/>
  <c r="E33" i="40"/>
  <c r="I49" i="62"/>
  <c r="I29" i="62"/>
  <c r="I31" i="62" s="1"/>
  <c r="D23" i="62"/>
  <c r="I18" i="62"/>
  <c r="I19" i="51"/>
  <c r="D19" i="51"/>
  <c r="D9" i="42"/>
  <c r="E38" i="41"/>
  <c r="I40" i="51"/>
  <c r="D46" i="51"/>
  <c r="D52" i="51"/>
  <c r="D24" i="51"/>
  <c r="D84" i="41"/>
  <c r="E84" i="41" s="1"/>
  <c r="I52" i="51"/>
  <c r="I46" i="51"/>
  <c r="I63" i="62" l="1"/>
  <c r="D29" i="62"/>
  <c r="I17" i="51"/>
  <c r="I51" i="51" s="1"/>
  <c r="I56" i="51"/>
  <c r="D21" i="51"/>
  <c r="D8" i="51"/>
  <c r="E10" i="41"/>
  <c r="E11" i="41"/>
  <c r="D17" i="42"/>
  <c r="C9" i="94" s="1"/>
  <c r="C14" i="94" s="1"/>
  <c r="D89" i="41"/>
  <c r="E89" i="41" s="1"/>
  <c r="D23" i="42"/>
  <c r="D31" i="62" l="1"/>
  <c r="I55" i="51"/>
  <c r="I53" i="51"/>
  <c r="I26" i="51"/>
  <c r="D9" i="62"/>
  <c r="D59" i="51"/>
  <c r="E7" i="41"/>
  <c r="D18" i="42"/>
  <c r="E9" i="41"/>
  <c r="I61" i="51" l="1"/>
  <c r="D58" i="51"/>
  <c r="D5" i="41"/>
  <c r="D19" i="62"/>
  <c r="E5" i="41" l="1"/>
  <c r="E6" i="41"/>
  <c r="H89" i="62"/>
  <c r="C86" i="62"/>
  <c r="C89" i="62" s="1"/>
  <c r="H78" i="62"/>
  <c r="H80" i="62" s="1"/>
  <c r="C78" i="62"/>
  <c r="C80" i="62" s="1"/>
  <c r="H56" i="62"/>
  <c r="C59" i="62"/>
  <c r="C39" i="62"/>
  <c r="H16" i="62"/>
  <c r="H59" i="62" l="1"/>
  <c r="J56" i="62"/>
  <c r="C62" i="62"/>
  <c r="C47" i="62"/>
  <c r="E39" i="62"/>
  <c r="D7" i="42"/>
  <c r="D79" i="41"/>
  <c r="E79" i="41" s="1"/>
  <c r="H9" i="51"/>
  <c r="J9" i="51" s="1"/>
  <c r="H62" i="62" l="1"/>
  <c r="J62" i="62" s="1"/>
  <c r="J59" i="62"/>
  <c r="C49" i="62"/>
  <c r="E47" i="62"/>
  <c r="D90" i="41"/>
  <c r="E90" i="41" s="1"/>
  <c r="D14" i="42"/>
  <c r="D19" i="42" s="1"/>
  <c r="D7" i="51"/>
  <c r="C57" i="51"/>
  <c r="E57" i="51" s="1"/>
  <c r="C43" i="51"/>
  <c r="C60" i="51" s="1"/>
  <c r="C33" i="51"/>
  <c r="E49" i="62" l="1"/>
  <c r="C63" i="62"/>
  <c r="E63" i="62" s="1"/>
  <c r="C24" i="62"/>
  <c r="D8" i="62"/>
  <c r="D17" i="51"/>
  <c r="I18" i="51" s="1"/>
  <c r="E32" i="42"/>
  <c r="D18" i="62" l="1"/>
  <c r="D38" i="42"/>
  <c r="D51" i="51"/>
  <c r="D26" i="51"/>
  <c r="H8" i="51"/>
  <c r="H7" i="51"/>
  <c r="E31" i="42"/>
  <c r="C24" i="51"/>
  <c r="E24" i="51" s="1"/>
  <c r="H36" i="51"/>
  <c r="H13" i="62"/>
  <c r="C11" i="42"/>
  <c r="C10" i="42"/>
  <c r="H14" i="51"/>
  <c r="J14" i="51" s="1"/>
  <c r="H13" i="51"/>
  <c r="J13" i="51" s="1"/>
  <c r="H10" i="62"/>
  <c r="J10" i="62" s="1"/>
  <c r="C37" i="42"/>
  <c r="E29" i="42"/>
  <c r="C28" i="42"/>
  <c r="C26" i="42"/>
  <c r="C12" i="42"/>
  <c r="C8" i="42"/>
  <c r="E8" i="42" s="1"/>
  <c r="D20" i="62" l="1"/>
  <c r="D53" i="51"/>
  <c r="D61" i="51" s="1"/>
  <c r="D62" i="51" s="1"/>
  <c r="H34" i="51"/>
  <c r="J34" i="51" s="1"/>
  <c r="J36" i="51"/>
  <c r="H9" i="62"/>
  <c r="J9" i="62" s="1"/>
  <c r="J8" i="51"/>
  <c r="H8" i="62"/>
  <c r="J8" i="62" s="1"/>
  <c r="J7" i="51"/>
  <c r="H33" i="51"/>
  <c r="E28" i="42"/>
  <c r="H20" i="51"/>
  <c r="E37" i="42"/>
  <c r="I19" i="62"/>
  <c r="I20" i="62" s="1"/>
  <c r="E10" i="42"/>
  <c r="H16" i="51"/>
  <c r="J16" i="51" s="1"/>
  <c r="C31" i="51"/>
  <c r="H44" i="62"/>
  <c r="C56" i="51"/>
  <c r="C10" i="51"/>
  <c r="C27" i="42"/>
  <c r="E27" i="42" s="1"/>
  <c r="H14" i="62"/>
  <c r="J14" i="62" s="1"/>
  <c r="C32" i="51"/>
  <c r="C17" i="42"/>
  <c r="E17" i="42" s="1"/>
  <c r="C9" i="51"/>
  <c r="C38" i="42"/>
  <c r="H19" i="62" s="1"/>
  <c r="C21" i="51"/>
  <c r="H47" i="62" l="1"/>
  <c r="J44" i="62"/>
  <c r="I32" i="62"/>
  <c r="D32" i="62"/>
  <c r="D90" i="62"/>
  <c r="I54" i="51"/>
  <c r="C55" i="51"/>
  <c r="E55" i="51" s="1"/>
  <c r="E56" i="51"/>
  <c r="C23" i="62"/>
  <c r="H24" i="62"/>
  <c r="J24" i="62" s="1"/>
  <c r="J33" i="51"/>
  <c r="H11" i="62"/>
  <c r="J11" i="62" s="1"/>
  <c r="J10" i="51"/>
  <c r="H19" i="51"/>
  <c r="J20" i="51"/>
  <c r="E10" i="62"/>
  <c r="E9" i="51"/>
  <c r="C59" i="51"/>
  <c r="E21" i="51"/>
  <c r="I90" i="62"/>
  <c r="E38" i="42"/>
  <c r="E42" i="40"/>
  <c r="C25" i="42"/>
  <c r="H31" i="51"/>
  <c r="J31" i="51" s="1"/>
  <c r="C22" i="62"/>
  <c r="E22" i="62" s="1"/>
  <c r="C39" i="51"/>
  <c r="E39" i="51" s="1"/>
  <c r="C11" i="62"/>
  <c r="C16" i="42"/>
  <c r="C20" i="51"/>
  <c r="E16" i="42" l="1"/>
  <c r="C18" i="42"/>
  <c r="D91" i="62"/>
  <c r="H49" i="62"/>
  <c r="J47" i="62"/>
  <c r="C58" i="51"/>
  <c r="E59" i="51"/>
  <c r="C29" i="62"/>
  <c r="H56" i="51"/>
  <c r="J19" i="51"/>
  <c r="C19" i="51"/>
  <c r="E19" i="51" s="1"/>
  <c r="E20" i="51"/>
  <c r="J11" i="51"/>
  <c r="C9" i="42"/>
  <c r="H22" i="62"/>
  <c r="H39" i="51"/>
  <c r="C46" i="51"/>
  <c r="E46" i="51" s="1"/>
  <c r="C52" i="51"/>
  <c r="E52" i="51" s="1"/>
  <c r="C23" i="42"/>
  <c r="E23" i="42" s="1"/>
  <c r="B56" i="51"/>
  <c r="H63" i="62" l="1"/>
  <c r="J63" i="62" s="1"/>
  <c r="J49" i="62"/>
  <c r="H29" i="62"/>
  <c r="J29" i="62" s="1"/>
  <c r="J22" i="62"/>
  <c r="C31" i="62"/>
  <c r="E31" i="62" s="1"/>
  <c r="E29" i="62"/>
  <c r="H55" i="51"/>
  <c r="J55" i="51" s="1"/>
  <c r="J56" i="51"/>
  <c r="H40" i="51"/>
  <c r="J40" i="51" s="1"/>
  <c r="J39" i="51"/>
  <c r="E9" i="42"/>
  <c r="E18" i="42"/>
  <c r="C19" i="62"/>
  <c r="E19" i="62" s="1"/>
  <c r="H52" i="51"/>
  <c r="J52" i="51" s="1"/>
  <c r="H46" i="51"/>
  <c r="J46" i="51" s="1"/>
  <c r="C8" i="51"/>
  <c r="E8" i="51" s="1"/>
  <c r="C22" i="42"/>
  <c r="H31" i="62" l="1"/>
  <c r="J31" i="62" s="1"/>
  <c r="C7" i="42"/>
  <c r="E7" i="42" s="1"/>
  <c r="C9" i="62"/>
  <c r="E9" i="62" s="1"/>
  <c r="C14" i="42" l="1"/>
  <c r="E14" i="42" s="1"/>
  <c r="C7" i="51"/>
  <c r="E7" i="51" s="1"/>
  <c r="C19" i="42" l="1"/>
  <c r="E19" i="42" s="1"/>
  <c r="C17" i="51"/>
  <c r="C8" i="62"/>
  <c r="C18" i="62" l="1"/>
  <c r="E8" i="62"/>
  <c r="E17" i="51"/>
  <c r="C51" i="51"/>
  <c r="C26" i="51"/>
  <c r="E26" i="51" s="1"/>
  <c r="C20" i="62" l="1"/>
  <c r="E20" i="62" s="1"/>
  <c r="E18" i="62"/>
  <c r="C53" i="51"/>
  <c r="E51" i="51"/>
  <c r="C90" i="62" l="1"/>
  <c r="E90" i="62" s="1"/>
  <c r="C32" i="62"/>
  <c r="E32" i="62" s="1"/>
  <c r="C61" i="51"/>
  <c r="E61" i="51" s="1"/>
  <c r="E53" i="51"/>
  <c r="D25" i="42" l="1"/>
  <c r="E25" i="42" s="1"/>
  <c r="D22" i="42" l="1"/>
  <c r="E22" i="42" s="1"/>
  <c r="D35" i="42" l="1"/>
  <c r="D39" i="42" l="1"/>
  <c r="D41" i="42" s="1"/>
  <c r="G44" i="62" l="1"/>
  <c r="G14" i="51"/>
  <c r="B44" i="41" l="1"/>
  <c r="B29" i="42" l="1"/>
  <c r="B57" i="51" l="1"/>
  <c r="B39" i="41"/>
  <c r="B47" i="41"/>
  <c r="B64" i="41"/>
  <c r="B70" i="41"/>
  <c r="B84" i="41"/>
  <c r="B81" i="41" l="1"/>
  <c r="B20" i="51" s="1"/>
  <c r="G36" i="51"/>
  <c r="G34" i="51" s="1"/>
  <c r="B43" i="41"/>
  <c r="B38" i="41" s="1"/>
  <c r="B39" i="62"/>
  <c r="G56" i="62"/>
  <c r="B16" i="42" l="1"/>
  <c r="B89" i="41"/>
  <c r="J19" i="62" l="1"/>
  <c r="E78" i="62" l="1"/>
  <c r="E80" i="62" s="1"/>
  <c r="E86" i="62"/>
  <c r="E89" i="62" s="1"/>
  <c r="J78" i="62"/>
  <c r="J80" i="62" s="1"/>
  <c r="B40" i="70"/>
  <c r="B37" i="42"/>
  <c r="G20" i="51" s="1"/>
  <c r="G19" i="51" s="1"/>
  <c r="G56" i="51" s="1"/>
  <c r="G57" i="51"/>
  <c r="B9" i="40"/>
  <c r="B19" i="51"/>
  <c r="G11" i="62"/>
  <c r="G13" i="51"/>
  <c r="B35" i="40"/>
  <c r="B24" i="51"/>
  <c r="G16" i="62"/>
  <c r="G12" i="51"/>
  <c r="G13" i="62" s="1"/>
  <c r="G8" i="51"/>
  <c r="G9" i="62" s="1"/>
  <c r="G47" i="62"/>
  <c r="G49" i="62" s="1"/>
  <c r="B43" i="51"/>
  <c r="B60" i="51" s="1"/>
  <c r="B13" i="42"/>
  <c r="B12" i="42"/>
  <c r="G59" i="62"/>
  <c r="G62" i="62" s="1"/>
  <c r="G89" i="62"/>
  <c r="B86" i="62"/>
  <c r="B89" i="62" s="1"/>
  <c r="G78" i="62"/>
  <c r="G80" i="62" s="1"/>
  <c r="B78" i="62"/>
  <c r="B80" i="62" s="1"/>
  <c r="B59" i="62"/>
  <c r="B62" i="62" s="1"/>
  <c r="B47" i="62"/>
  <c r="B49" i="62" s="1"/>
  <c r="B31" i="42"/>
  <c r="G16" i="51" s="1"/>
  <c r="B8" i="42"/>
  <c r="B31" i="51" s="1"/>
  <c r="G7" i="51"/>
  <c r="G8" i="62" s="1"/>
  <c r="G63" i="62" l="1"/>
  <c r="G55" i="51"/>
  <c r="G17" i="62"/>
  <c r="G14" i="62"/>
  <c r="B34" i="40"/>
  <c r="B63" i="62"/>
  <c r="B55" i="51"/>
  <c r="B21" i="51"/>
  <c r="B59" i="51" s="1"/>
  <c r="B58" i="51" s="1"/>
  <c r="B17" i="42"/>
  <c r="B10" i="42"/>
  <c r="B22" i="62"/>
  <c r="B38" i="42"/>
  <c r="B9" i="42"/>
  <c r="B33" i="51"/>
  <c r="B24" i="62" s="1"/>
  <c r="B28" i="42"/>
  <c r="B11" i="42"/>
  <c r="B10" i="51"/>
  <c r="B11" i="62" s="1"/>
  <c r="G9" i="51"/>
  <c r="B33" i="40" l="1"/>
  <c r="B18" i="42"/>
  <c r="B19" i="62" s="1"/>
  <c r="B9" i="51"/>
  <c r="G19" i="62"/>
  <c r="B8" i="51"/>
  <c r="B9" i="62" s="1"/>
  <c r="G10" i="62"/>
  <c r="G18" i="62" s="1"/>
  <c r="G33" i="51"/>
  <c r="G24" i="62" s="1"/>
  <c r="B42" i="40" l="1"/>
  <c r="B23" i="42" s="1"/>
  <c r="B22" i="42" s="1"/>
  <c r="G11" i="51"/>
  <c r="G17" i="51" s="1"/>
  <c r="G26" i="51" s="1"/>
  <c r="G20" i="62"/>
  <c r="B23" i="62"/>
  <c r="B29" i="62" s="1"/>
  <c r="B31" i="62" s="1"/>
  <c r="B39" i="51"/>
  <c r="G51" i="51" l="1"/>
  <c r="B46" i="51"/>
  <c r="B79" i="41" l="1"/>
  <c r="B90" i="41" s="1"/>
  <c r="B7" i="42"/>
  <c r="B7" i="51" l="1"/>
  <c r="B14" i="42"/>
  <c r="B19" i="42" s="1"/>
  <c r="B17" i="51" l="1"/>
  <c r="G18" i="51" s="1"/>
  <c r="B8" i="62"/>
  <c r="B18" i="62" s="1"/>
  <c r="B20" i="62" s="1"/>
  <c r="B90" i="62" s="1"/>
  <c r="B32" i="62" l="1"/>
  <c r="B26" i="51"/>
  <c r="B51" i="51"/>
  <c r="B53" i="51" s="1"/>
  <c r="B61" i="51" s="1"/>
  <c r="H17" i="62" l="1"/>
  <c r="C35" i="42"/>
  <c r="H18" i="62" l="1"/>
  <c r="J17" i="62"/>
  <c r="C39" i="42"/>
  <c r="E39" i="42" s="1"/>
  <c r="E35" i="42"/>
  <c r="H17" i="51"/>
  <c r="J17" i="51" s="1"/>
  <c r="H20" i="62" l="1"/>
  <c r="J18" i="62"/>
  <c r="H18" i="51"/>
  <c r="J18" i="51" s="1"/>
  <c r="C41" i="42"/>
  <c r="H26" i="51"/>
  <c r="J26" i="51" s="1"/>
  <c r="H51" i="51"/>
  <c r="H90" i="62" l="1"/>
  <c r="J20" i="62"/>
  <c r="H32" i="62"/>
  <c r="J32" i="62" s="1"/>
  <c r="H53" i="51"/>
  <c r="J53" i="51" s="1"/>
  <c r="J51" i="51"/>
  <c r="C91" i="62" l="1"/>
  <c r="J90" i="62"/>
  <c r="H54" i="51"/>
  <c r="J54" i="51" s="1"/>
  <c r="H61" i="51"/>
  <c r="J61" i="51" s="1"/>
  <c r="B35" i="70" l="1"/>
  <c r="B27" i="42" l="1"/>
  <c r="G31" i="51" s="1"/>
  <c r="G39" i="51" s="1"/>
  <c r="G22" i="62" l="1"/>
  <c r="G29" i="62" s="1"/>
  <c r="G31" i="62" s="1"/>
  <c r="B25" i="42"/>
  <c r="B35" i="42" s="1"/>
  <c r="B39" i="42" s="1"/>
  <c r="B41" i="42" s="1"/>
  <c r="G46" i="51"/>
  <c r="G52" i="51"/>
  <c r="G53" i="51" s="1"/>
  <c r="G40" i="51"/>
  <c r="G90" i="62"/>
  <c r="B91" i="62" s="1"/>
  <c r="G32" i="62"/>
  <c r="G54" i="51" l="1"/>
  <c r="G61" i="51"/>
</calcChain>
</file>

<file path=xl/sharedStrings.xml><?xml version="1.0" encoding="utf-8"?>
<sst xmlns="http://schemas.openxmlformats.org/spreadsheetml/2006/main" count="1226" uniqueCount="869">
  <si>
    <t xml:space="preserve"> 1.6. Elszámolásból származó bevételek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</si>
  <si>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</si>
  <si>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</si>
  <si>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</si>
  <si>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</si>
  <si>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</si>
  <si>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</si>
  <si>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</si>
  <si>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</si>
  <si>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</si>
  <si>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</si>
  <si>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Finanszírozási  bevételek összesen:</t>
  </si>
  <si>
    <t>Bevételek összesen:</t>
  </si>
  <si>
    <t>Működési kiadások</t>
  </si>
  <si>
    <t>Önkormányzat</t>
  </si>
  <si>
    <t>Felhalmozási kiadások</t>
  </si>
  <si>
    <t>Fejlesztési kiadások</t>
  </si>
  <si>
    <t>Felújítás</t>
  </si>
  <si>
    <t>Tartalékok</t>
  </si>
  <si>
    <t>Általános</t>
  </si>
  <si>
    <t>Költségvetési kiadások összesen:</t>
  </si>
  <si>
    <t>Hiteltörlesztés</t>
  </si>
  <si>
    <t>Finanszírozási kiadások összesen:</t>
  </si>
  <si>
    <t>Kiadások összesen:</t>
  </si>
  <si>
    <t>1. Önkormányzat működési támogatásai</t>
  </si>
  <si>
    <t xml:space="preserve"> 1.2. Települési önk. egyes köznev. feladatainak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</si>
  <si>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</si>
  <si>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</si>
  <si>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</si>
  <si>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</si>
  <si>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</si>
  <si>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</si>
  <si>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</si>
  <si>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</si>
  <si>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</si>
  <si>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</si>
  <si>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1.1. Építményadó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</si>
  <si>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</si>
  <si>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</si>
  <si>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</si>
  <si>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</si>
  <si>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</si>
  <si>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</si>
  <si>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</si>
  <si>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</si>
  <si>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</si>
  <si>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</si>
  <si>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</si>
  <si>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</si>
  <si>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</si>
  <si>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</si>
  <si>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</si>
  <si>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</si>
  <si>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</si>
  <si>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4. Részesedések értékesítése</t>
  </si>
  <si>
    <t xml:space="preserve">  5. Részesedések megszűnéséhez kapcsolódó bevételek</t>
  </si>
  <si>
    <t>1. Működési célú garancia- és kezességvállalásból származó megtérülések áh-n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</si>
  <si>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</si>
  <si>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</si>
  <si>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</si>
  <si>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</si>
  <si>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</si>
  <si>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</si>
  <si>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</si>
  <si>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Finanszírozási bevételek összesen:</t>
  </si>
  <si>
    <t>Összes bevétel:</t>
  </si>
  <si>
    <t xml:space="preserve">  ebből közfoglalkoztatott</t>
  </si>
  <si>
    <t>Összesen</t>
  </si>
  <si>
    <t>Megnevezés</t>
  </si>
  <si>
    <t>Összesen: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</si>
  <si>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</si>
  <si>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</si>
  <si>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</si>
  <si>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</si>
  <si>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</si>
  <si>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Forgatási célú értékpapír vásárlás</t>
  </si>
  <si>
    <t>1.2. Felhalmozási célú egyéb támogatások</t>
  </si>
  <si>
    <t>Ebből: bérleti díjak</t>
  </si>
  <si>
    <t>IV. Finanszírozási kiadások</t>
  </si>
  <si>
    <t>Hitel törlesztés</t>
  </si>
  <si>
    <t>IV. Finanszírozási kiadások összesen: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</si>
  <si>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</si>
  <si>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</si>
  <si>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</si>
  <si>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</si>
  <si>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</si>
  <si>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</si>
  <si>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</si>
  <si>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</si>
  <si>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</si>
  <si>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</si>
  <si>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</si>
  <si>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</si>
  <si>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</si>
  <si>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</si>
  <si>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</si>
  <si>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</si>
  <si>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6. Értékpapír kibocsátás, értékesítés</t>
  </si>
  <si>
    <t>7. Hitelfelvétel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</si>
  <si>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</si>
  <si>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</si>
  <si>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</si>
  <si>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</si>
  <si>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</si>
  <si>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</si>
  <si>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</si>
  <si>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</si>
  <si>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</si>
  <si>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</si>
  <si>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</si>
  <si>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</si>
  <si>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</si>
  <si>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</si>
  <si>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</si>
  <si>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</si>
  <si>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</si>
  <si>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</si>
  <si>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</si>
  <si>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</si>
  <si>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</si>
  <si>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</si>
  <si>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</si>
  <si>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</si>
  <si>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</si>
  <si>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</si>
  <si>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</si>
  <si>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</si>
  <si>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</si>
  <si>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</si>
  <si>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</si>
  <si>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</si>
  <si>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</si>
  <si>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</si>
  <si>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</si>
  <si>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</si>
  <si>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</si>
  <si>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</si>
  <si>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</si>
  <si>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</si>
  <si>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</si>
  <si>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</si>
  <si>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</si>
  <si>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</si>
  <si>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</si>
  <si>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</si>
  <si>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</si>
  <si>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</si>
  <si>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</si>
  <si>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</si>
  <si>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</si>
  <si>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</si>
  <si>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</si>
  <si>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</si>
  <si>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</si>
  <si>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</si>
  <si>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</si>
  <si>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</si>
  <si>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</si>
  <si>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</si>
  <si>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</si>
  <si>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</si>
  <si>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</si>
  <si>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</si>
  <si>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</si>
  <si>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</si>
  <si>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</si>
  <si>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</si>
  <si>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</si>
  <si>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</si>
  <si>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</si>
  <si>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</si>
  <si>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</si>
  <si>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 xml:space="preserve">      2.3.3. Települési adó</t>
  </si>
  <si>
    <t>1. Költségvetési hiány belső finanszírozására szolgáló finanszírozási  bevételek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</si>
  <si>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</si>
  <si>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</si>
  <si>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</si>
  <si>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</si>
  <si>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</si>
  <si>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</si>
  <si>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</si>
  <si>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</si>
  <si>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</si>
  <si>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</si>
  <si>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</si>
  <si>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Hitelek törlesztése</t>
  </si>
  <si>
    <t>9. Betét vásárlás</t>
  </si>
  <si>
    <t>3.3. Felhalmozási célú visszatérítendő támogatások, kölcsönök nyújtása áh-n belülre</t>
  </si>
  <si>
    <t>Önkormányzati támogatás</t>
  </si>
  <si>
    <t>Beruházás</t>
  </si>
  <si>
    <t>2. Működési célú támogatások államháztartáson kívülre</t>
  </si>
  <si>
    <t>II. Munkaadót terhelő járulékok</t>
  </si>
  <si>
    <t>III. Dologi kiadások</t>
  </si>
  <si>
    <t>1. Működési célú támogatások államháztartáson belülre</t>
  </si>
  <si>
    <t>3. Állami támogatás visszafizetése elszámolás alapján</t>
  </si>
  <si>
    <t>V. Ellátottak pénzbeli juttatásai</t>
  </si>
  <si>
    <t>Önkormányzati feladatok összesen:</t>
  </si>
  <si>
    <t xml:space="preserve">Szakmai anyagok beszerzése                                                                                              </t>
  </si>
  <si>
    <t xml:space="preserve">Üzemeltetési anyagok beszerzése                                                                                         </t>
  </si>
  <si>
    <t xml:space="preserve">Árubeszerzés                                                                                                            </t>
  </si>
  <si>
    <t xml:space="preserve">Informatikai szolgáltatások igénybevétele                                                                               </t>
  </si>
  <si>
    <t xml:space="preserve">Egyéb kommunikációs szolgáltatások                                                                                      </t>
  </si>
  <si>
    <t xml:space="preserve">Közüzemi díjak                                                                                                          </t>
  </si>
  <si>
    <t xml:space="preserve">Vásárolt élelmezés                                                                                                      </t>
  </si>
  <si>
    <t xml:space="preserve">Karbantartási, kisjavítási szolgáltatások                                                                               </t>
  </si>
  <si>
    <t xml:space="preserve">Közvetített szolgáltatások                                                                                     </t>
  </si>
  <si>
    <t xml:space="preserve">Bérleti és lízing díjak                                                                                     </t>
  </si>
  <si>
    <t xml:space="preserve">Szakmai tevékenységet segítő szolgáltatások                                                                             </t>
  </si>
  <si>
    <t xml:space="preserve">Egyéb szolgáltatások                                                                                                    </t>
  </si>
  <si>
    <t xml:space="preserve">Kiküldetések kiadásai                                                                                                   </t>
  </si>
  <si>
    <t xml:space="preserve">Reklám- és propagandakiadások                                                                                           </t>
  </si>
  <si>
    <t xml:space="preserve">Fizetendő általános forgalmi adó                                                                                        </t>
  </si>
  <si>
    <t xml:space="preserve">Egyéb dologi kiadások                                                                                                   </t>
  </si>
  <si>
    <t>Egyéb felhalmozási kiadások</t>
  </si>
  <si>
    <t>8. Állami támogatás megelőlegezés</t>
  </si>
  <si>
    <t>2.1. Hitel, kölcsön felvétele áh-n kívülről</t>
  </si>
  <si>
    <t>2.2. Belföldi értékpapírok bevételei</t>
  </si>
  <si>
    <t>2.3. Betét bevonás</t>
  </si>
  <si>
    <t>2.4. Államháztartáson belüli megelőlegezések</t>
  </si>
  <si>
    <t>Egyéb pénzügyi műveletek kiadásai</t>
  </si>
  <si>
    <t>Ápolási díj</t>
  </si>
  <si>
    <t>Működési célú támogatás államháztartáson belülre</t>
  </si>
  <si>
    <t>Közoktatási Intézményfenntartó Társulás (Óvoda)</t>
  </si>
  <si>
    <t>Balatonfüredi Közös Önkormányzati Hivatal (Hivatal)</t>
  </si>
  <si>
    <t>Működési célú támogatás államháztartáson kívülre</t>
  </si>
  <si>
    <t>I. Beruházások</t>
  </si>
  <si>
    <t>I. Beruházások összesen:</t>
  </si>
  <si>
    <t>II. Felújítások</t>
  </si>
  <si>
    <t>II. Felújítások összesen:</t>
  </si>
  <si>
    <t>III. Egyéb felhalmozási kiadások:</t>
  </si>
  <si>
    <t>9. Lekötött betét bevonása</t>
  </si>
  <si>
    <t xml:space="preserve">Egyéb önkormányzati támogatás, átmeneti segély </t>
  </si>
  <si>
    <t>1.4. Adósságkonszolidációs tám.</t>
  </si>
  <si>
    <t>1.3. Belterületi utak felújítása támogatás</t>
  </si>
  <si>
    <t>Balatonfüredi Többcélú Társulás (Jelzőrendszeres házi segítségnyújtás, Házi segítségnyújtás, belső ellenőrzés)</t>
  </si>
  <si>
    <t xml:space="preserve">    1.1. Előző év költségvetési maradványának  igénybevétele működési célra</t>
  </si>
  <si>
    <t>1.1. Helyi önk. működésének ált. támogatása</t>
  </si>
  <si>
    <t>Az önkormányzat működési bevételei és kiadásai</t>
  </si>
  <si>
    <t>Immateriális javak beszerzése</t>
  </si>
  <si>
    <t>Egyéb tárgyi eszköz beszerzése</t>
  </si>
  <si>
    <t>Kisértékű eszközök beszerzése</t>
  </si>
  <si>
    <t>BURSA ösztöndíj</t>
  </si>
  <si>
    <t>Mozgáskorlátozott feljáró (orvosi rendelő)</t>
  </si>
  <si>
    <t xml:space="preserve">      1.3. Magánszemélyek kommunális adója</t>
  </si>
  <si>
    <t>3. Egyéb közhatalmi bevételek  (bírság, pótlék)</t>
  </si>
  <si>
    <t>Eltérés</t>
  </si>
  <si>
    <t xml:space="preserve"> 1.7. Gyermekétkeztetés</t>
  </si>
  <si>
    <t>Település fejlesztési koncepció</t>
  </si>
  <si>
    <t>2. Munkaadót terhelő járulékok és szoc.hj. adó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</si>
  <si>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</si>
  <si>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</si>
  <si>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</si>
  <si>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</si>
  <si>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</si>
  <si>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</si>
  <si>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</si>
  <si>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</t>
  </si>
  <si>
    <t>futamidő kezdete</t>
  </si>
  <si>
    <t>Sorszám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</si>
  <si>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</si>
  <si>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</si>
  <si>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</si>
  <si>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</si>
  <si>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</si>
  <si>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</si>
  <si>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</si>
  <si>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bevétel Ft</t>
  </si>
  <si>
    <t>Ft</t>
  </si>
  <si>
    <t>1.</t>
  </si>
  <si>
    <t>2.</t>
  </si>
  <si>
    <t>3.</t>
  </si>
  <si>
    <t>4.</t>
  </si>
  <si>
    <t>5.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</si>
  <si>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</si>
  <si>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</si>
  <si>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</si>
  <si>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Kommunális adó</t>
  </si>
  <si>
    <t>Iparűzési adó</t>
  </si>
  <si>
    <t>IFA személyek után</t>
  </si>
  <si>
    <t>Telekadó</t>
  </si>
  <si>
    <t>Talajterhelési díj</t>
  </si>
  <si>
    <t>Gépjárműadó</t>
  </si>
  <si>
    <t>Egyéb bírság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</si>
  <si>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</si>
  <si>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</si>
  <si>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</si>
  <si>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 xml:space="preserve">Több éves kihatással járó döntésekből származó kötelezettségek célok szerint, </t>
  </si>
  <si>
    <t>évenkénti bontásban (Ft)</t>
  </si>
  <si>
    <t xml:space="preserve">Kötelezettség jogcíme </t>
  </si>
  <si>
    <t>Kötelezettség-</t>
  </si>
  <si>
    <t>Tárgyéven túli köt. Összesen (7+8+9+10)</t>
  </si>
  <si>
    <t>Összesen (4+5+6+11)</t>
  </si>
  <si>
    <t xml:space="preserve">vállalás </t>
  </si>
  <si>
    <t xml:space="preserve">kifizetés </t>
  </si>
  <si>
    <t xml:space="preserve">éve </t>
  </si>
  <si>
    <t>6.</t>
  </si>
  <si>
    <t>7.</t>
  </si>
  <si>
    <t>8.</t>
  </si>
  <si>
    <t>9.</t>
  </si>
  <si>
    <t>10.</t>
  </si>
  <si>
    <t>11.</t>
  </si>
  <si>
    <t>12.</t>
  </si>
  <si>
    <t>Működési célú hitel-törlesztés</t>
  </si>
  <si>
    <t>(tőke + kamat )</t>
  </si>
  <si>
    <t>Felhalmozási célú hitel-törlesztés</t>
  </si>
  <si>
    <t xml:space="preserve">(tőke + kamat) </t>
  </si>
  <si>
    <t>hitel összesen</t>
  </si>
  <si>
    <t>kamat összesen</t>
  </si>
  <si>
    <t>kezességvállalás: hitelek összesen</t>
  </si>
  <si>
    <t>kezességvállalás: hitelkamatok össz.</t>
  </si>
  <si>
    <t>Fejlesztés feladatonként</t>
  </si>
  <si>
    <t>Összesen: (1+4+9)</t>
  </si>
  <si>
    <t xml:space="preserve">EU Projekt megnevezése: </t>
  </si>
  <si>
    <t>Bevételek</t>
  </si>
  <si>
    <t>EU forrás</t>
  </si>
  <si>
    <t>Egyéb forrás</t>
  </si>
  <si>
    <t>Saját forrás</t>
  </si>
  <si>
    <t>Kiadások</t>
  </si>
  <si>
    <t>személyi juttatások járulékai</t>
  </si>
  <si>
    <t>dologi kiadások</t>
  </si>
  <si>
    <t>felújítások</t>
  </si>
  <si>
    <t>beruházások</t>
  </si>
  <si>
    <t>Az Önkormányzat adósságállományának alakulása</t>
  </si>
  <si>
    <t>lejárat, eszközök bel- és külföldi hitelezők szerinti bontásban (Ft-ban)</t>
  </si>
  <si>
    <t xml:space="preserve">Hitel jellege </t>
  </si>
  <si>
    <t>Működési célú hitel állomány + kamat</t>
  </si>
  <si>
    <t xml:space="preserve">Hitel összesen </t>
  </si>
  <si>
    <t xml:space="preserve">Kamat összesen </t>
  </si>
  <si>
    <t>Felhalmozási célú hitel állomány+kamat</t>
  </si>
  <si>
    <t>Hitel összesen (7-10)</t>
  </si>
  <si>
    <t>Kamat összesen (12-15)</t>
  </si>
  <si>
    <t>Összesen: (1+6)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</si>
  <si>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</si>
  <si>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</si>
  <si>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</si>
  <si>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</si>
  <si>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</si>
  <si>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</si>
  <si>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</si>
  <si>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</si>
  <si>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</si>
  <si>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</si>
  <si>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</si>
  <si>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</si>
  <si>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</si>
  <si>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</si>
  <si>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</si>
  <si>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Összesen: (18+23)</t>
  </si>
  <si>
    <t>28.</t>
  </si>
  <si>
    <t>Összesen: (17+32)</t>
  </si>
  <si>
    <t>személyi juttatások (bérköltség)</t>
  </si>
  <si>
    <t>egyéb személyi kiadások</t>
  </si>
  <si>
    <t>2019. év terv</t>
  </si>
  <si>
    <t>2020. év terv</t>
  </si>
  <si>
    <t>2021. év terv</t>
  </si>
  <si>
    <t>Hitel állomány december 31-én</t>
  </si>
  <si>
    <t>Önkormányzati ingatlanvagyon</t>
  </si>
  <si>
    <t>Átvezetések</t>
  </si>
  <si>
    <t>Beemelés</t>
  </si>
  <si>
    <t>Üzleti</t>
  </si>
  <si>
    <t>Korlátozottan forgalomképes</t>
  </si>
  <si>
    <t>Forgalomképtelen</t>
  </si>
  <si>
    <t>Ebből: nemzetgazdasági szempontból kiemelt jelentőségű befektetett eszközök</t>
  </si>
  <si>
    <t>Ssz.</t>
  </si>
  <si>
    <t>Előző év</t>
  </si>
  <si>
    <t>Tárgyév</t>
  </si>
  <si>
    <t>%</t>
  </si>
  <si>
    <t>Bruttó</t>
  </si>
  <si>
    <t>Nettó</t>
  </si>
  <si>
    <t>Eszközök</t>
  </si>
  <si>
    <t>állományi érték (Ft)</t>
  </si>
  <si>
    <t>A.) Nemzeti vagyonba tartozó befektetett eszközök</t>
  </si>
  <si>
    <t>01.</t>
  </si>
  <si>
    <t>I. Immateriális javak</t>
  </si>
  <si>
    <t>1.1. Forgalomképtelen immateriális javak</t>
  </si>
  <si>
    <t>02.</t>
  </si>
  <si>
    <t>1.2. Korlátozottan forgalomképes immateriális javak</t>
  </si>
  <si>
    <t>03.</t>
  </si>
  <si>
    <t>1.3. Üzleti  immateriális javak</t>
  </si>
  <si>
    <t>04.</t>
  </si>
  <si>
    <t>II. Tárgyi eszközök</t>
  </si>
  <si>
    <t>05.</t>
  </si>
  <si>
    <t>1.Ingatlanok és kapcsolódó vagyoni értékű jogok</t>
  </si>
  <si>
    <t>06.</t>
  </si>
  <si>
    <t>1.1 Forgalomképtelen ingatlanok és kapcsolódó vagyoni értékű jogok</t>
  </si>
  <si>
    <t>07.</t>
  </si>
  <si>
    <t>Ebből :nemzetgazdasági szempontból kiemelt jelentőségű ingatlanok</t>
  </si>
  <si>
    <t>1.2. Korlátozottan forgalomképes ingatlanok és kapcsolódó vagyoni értékű jogok</t>
  </si>
  <si>
    <t>1.3. Üzleti ingatlanok és kapcsolódó vagyoni értékű jogok</t>
  </si>
  <si>
    <t>2. Gépek,berendezések, felszerelések, járművek</t>
  </si>
  <si>
    <t>2.1. Forgalomképtelen gépek,berendezések, felsz., járművek</t>
  </si>
  <si>
    <t>2.2. Korlátozottan forgalomképes gépek,berendezések, felszerelések, járművek</t>
  </si>
  <si>
    <t>2.3. Üzleti gépek,berendezések, felsz., járművek</t>
  </si>
  <si>
    <t>29.</t>
  </si>
  <si>
    <t>3. Tenyészállatok</t>
  </si>
  <si>
    <t>30.</t>
  </si>
  <si>
    <t>4. Beruházások, felújítások</t>
  </si>
  <si>
    <t>31.</t>
  </si>
  <si>
    <t>4.1. Forgalomképtelen eszköz létesítésére irányuló beruházások, felújítások</t>
  </si>
  <si>
    <t>32.</t>
  </si>
  <si>
    <t>Ebből :nemzetgazdasági szempontból kiemelt jelentőségű beruházások, felújítások</t>
  </si>
  <si>
    <t>33.</t>
  </si>
  <si>
    <t>4.2. Korlátozottan forgalomképes eszköz létesítésére irányuló beruházások, felújítások</t>
  </si>
  <si>
    <t>34.</t>
  </si>
  <si>
    <t>4.3. Üzleti eszköz létesítésére irányuló beruházások, felújítások</t>
  </si>
  <si>
    <t>35.</t>
  </si>
  <si>
    <t>5. Tárgyi eszközök értékhelyesbítése</t>
  </si>
  <si>
    <t>36.</t>
  </si>
  <si>
    <t>III. Befektetett pénzügyi eszközök</t>
  </si>
  <si>
    <t>37.</t>
  </si>
  <si>
    <t>1. Tartós részesedés</t>
  </si>
  <si>
    <t>38.</t>
  </si>
  <si>
    <t>1.1.Forgalomképtelen tartós részesedés</t>
  </si>
  <si>
    <t>39.</t>
  </si>
  <si>
    <t>Ebből: nemzetgazdasági szempontból kiemelt jelentőségűtartós részesedés</t>
  </si>
  <si>
    <t>40.</t>
  </si>
  <si>
    <t>1.2.  Korlátozottan forg.képes tartós részesedés</t>
  </si>
  <si>
    <t>41.</t>
  </si>
  <si>
    <t>1.3. Üzleti tartós részesedések</t>
  </si>
  <si>
    <t>42.</t>
  </si>
  <si>
    <t>2. Tartós hitelviszonyt mentestesítő értékpapírok korlátozottan forgalomképes</t>
  </si>
  <si>
    <t>43.</t>
  </si>
  <si>
    <t>3. Befektetett pénzügyi eszközök értékhelyesbítése</t>
  </si>
  <si>
    <t>44.</t>
  </si>
  <si>
    <t>IV. Koncesszióba, vagyonkezelésbe adott eszközök</t>
  </si>
  <si>
    <t>45.</t>
  </si>
  <si>
    <t>1. Koncesszióba, vagyonkezelésbe adott eszközök</t>
  </si>
  <si>
    <t>46.</t>
  </si>
  <si>
    <t>1.1. Koncesszióba, vagyonkezelésbe adott forgalomképtelen eszközök</t>
  </si>
  <si>
    <t>47.</t>
  </si>
  <si>
    <t>Ebből: nemzetgazdasági szempontból kiemelt jelentőségű koncesszióba, vagyonkezelésbe adott eszközök</t>
  </si>
  <si>
    <t>48.</t>
  </si>
  <si>
    <t>1.2. Koncesszióba, vagyonkezelésbe adott korlátozottan forgalomképes eszközök</t>
  </si>
  <si>
    <t>49.</t>
  </si>
  <si>
    <t>1.3. Koncesszióba, vagyonkezelésbe adott  üzleti eszközök</t>
  </si>
  <si>
    <t>50.</t>
  </si>
  <si>
    <t>2. Koncesszióba, vagyonkezelésbe adott eszközök értékhelyesbítése</t>
  </si>
  <si>
    <t>51.</t>
  </si>
  <si>
    <t xml:space="preserve">B) Nemzeti vagyonba tartozó forgóeszközök </t>
  </si>
  <si>
    <t>52.</t>
  </si>
  <si>
    <t>I. Készletek</t>
  </si>
  <si>
    <t>53.</t>
  </si>
  <si>
    <t xml:space="preserve">II. Értékpapírok </t>
  </si>
  <si>
    <t>54.</t>
  </si>
  <si>
    <t>1. Tartós részesedések</t>
  </si>
  <si>
    <t>55.</t>
  </si>
  <si>
    <t>2. Forgatási célú hitelviszonyt megtestesítő értékpapírok</t>
  </si>
  <si>
    <t>56.</t>
  </si>
  <si>
    <t>C.) Pénzeszközök</t>
  </si>
  <si>
    <t>57.</t>
  </si>
  <si>
    <t>I. Lekötött bankbetétek</t>
  </si>
  <si>
    <t>58.</t>
  </si>
  <si>
    <t>1. Éven túli lejáratú forint lekötött bankbetétek</t>
  </si>
  <si>
    <t>59.</t>
  </si>
  <si>
    <t>2. Éven túli lejáratú deviza lekötött bankbetétek</t>
  </si>
  <si>
    <t>60.</t>
  </si>
  <si>
    <t>II. Pénztárak, csekkek, betétkönyvek</t>
  </si>
  <si>
    <t>61.</t>
  </si>
  <si>
    <t>III. Forintszámlák</t>
  </si>
  <si>
    <t>62.</t>
  </si>
  <si>
    <t>IV. Devizaszámlák</t>
  </si>
  <si>
    <t>63.</t>
  </si>
  <si>
    <t>D.) Követelések</t>
  </si>
  <si>
    <t>64.</t>
  </si>
  <si>
    <t>I. Költségvetési évben esedékes követelések</t>
  </si>
  <si>
    <t>65.</t>
  </si>
  <si>
    <t>II. Költségvetési évet követően esedékes követelések</t>
  </si>
  <si>
    <t>66.</t>
  </si>
  <si>
    <t>III. Követelés jellegű sajátos elszámolások</t>
  </si>
  <si>
    <t>67.</t>
  </si>
  <si>
    <t>E.) Egyéb eszközoldali sajátos elszámolások</t>
  </si>
  <si>
    <t>68.</t>
  </si>
  <si>
    <t>I. December havi illetmények, munkabérek elsz.</t>
  </si>
  <si>
    <t>69.</t>
  </si>
  <si>
    <t>II. Utalványok, bérletek és más hasonló, készpénzt-helyettesítő fizetési eszköznek nem minősülő eszk.elsz.</t>
  </si>
  <si>
    <t>70.</t>
  </si>
  <si>
    <t>1. Más előzetesen felszámított levonható általános forgalmi adó</t>
  </si>
  <si>
    <t>2. Más fizetendő általános forgalmi adó</t>
  </si>
  <si>
    <t>F.) Aktív időbeli elhatárolások</t>
  </si>
  <si>
    <t>175.</t>
  </si>
  <si>
    <t>1. Eredményszemléletű bevételek aktív időbeli elhatárolása</t>
  </si>
  <si>
    <t>172.</t>
  </si>
  <si>
    <t>2. Költségek, ráfordítások aktív időbeli elhatárolása</t>
  </si>
  <si>
    <t>173.</t>
  </si>
  <si>
    <t>3. Halasztott ráfordítások</t>
  </si>
  <si>
    <t>174.</t>
  </si>
  <si>
    <t xml:space="preserve">Eszközök összesen: </t>
  </si>
  <si>
    <t>176.</t>
  </si>
  <si>
    <t xml:space="preserve">Könyvviteli mérlegen kívüli eszközök </t>
  </si>
  <si>
    <t>1. "0"-ra leírt, de használatban lévő eszközök állománya</t>
  </si>
  <si>
    <t>2. használatban lévő kisértékű immateriális javak, tárgyi eszközök, készletek</t>
  </si>
  <si>
    <t>3. Államháztartáson belüli vagyonkezelésbe adott eszközök</t>
  </si>
  <si>
    <t>4. Bérbe vett befektetett eszközök</t>
  </si>
  <si>
    <t>5. Letétbe, bizományba. üzemeltetésre átvett befektetett eszközök</t>
  </si>
  <si>
    <t>6. Bérbe vett készletek</t>
  </si>
  <si>
    <t>7. Letétbe, bizományba átvett készletek</t>
  </si>
  <si>
    <t>8. Kulturális javak és régészeti leletek</t>
  </si>
  <si>
    <t>08.</t>
  </si>
  <si>
    <t>9.Támogatási célú előlegekkel kapcsolatos elszámolási követelések</t>
  </si>
  <si>
    <t>09.</t>
  </si>
  <si>
    <t>10. Egyéb függő követelések</t>
  </si>
  <si>
    <t>11. Biztos (jövőbeni) követelések</t>
  </si>
  <si>
    <t xml:space="preserve">   </t>
  </si>
  <si>
    <t>Sor-</t>
  </si>
  <si>
    <t>Források</t>
  </si>
  <si>
    <t>szám</t>
  </si>
  <si>
    <t xml:space="preserve">G) Saját tőke </t>
  </si>
  <si>
    <t>76.</t>
  </si>
  <si>
    <t>I. Nemzeti vagyon induláskori értéke</t>
  </si>
  <si>
    <t>77.</t>
  </si>
  <si>
    <t>II. Nemzeti vagyon változásai</t>
  </si>
  <si>
    <t>78.</t>
  </si>
  <si>
    <t>III. Egyéb eszközök induláskori értéke és változásai</t>
  </si>
  <si>
    <t>79.</t>
  </si>
  <si>
    <t>IV. Felhalmozott eredmény</t>
  </si>
  <si>
    <t>80.</t>
  </si>
  <si>
    <t>V. Eszközök értékhelybítésének forrása</t>
  </si>
  <si>
    <t>81.</t>
  </si>
  <si>
    <t>VI. Mérleg szerinti eredmény</t>
  </si>
  <si>
    <t>82.</t>
  </si>
  <si>
    <t>H) Kötelezettségek</t>
  </si>
  <si>
    <t>83.</t>
  </si>
  <si>
    <t>I. Kölségvetési évben esedékes kötelezettségek</t>
  </si>
  <si>
    <t>84.</t>
  </si>
  <si>
    <t>II. Költségvetési évet követően esedékes kötelezettségek</t>
  </si>
  <si>
    <t>85.</t>
  </si>
  <si>
    <t>III. Kötelezettségjellegű sajátos elszámolások</t>
  </si>
  <si>
    <t>86.</t>
  </si>
  <si>
    <t>I) Kincstári számlavezetéssel kapcsolatos elszámolások</t>
  </si>
  <si>
    <t>87.</t>
  </si>
  <si>
    <t>J) Passzív időbeli elhatárolások</t>
  </si>
  <si>
    <t>88.</t>
  </si>
  <si>
    <t>Források összesen:</t>
  </si>
  <si>
    <t>89.</t>
  </si>
  <si>
    <t>Könyvviteli mérlegen kívüli függő kötelezettségek</t>
  </si>
  <si>
    <t>1. Kezességgel-, garanciavállalással kapcsolatos függő kötelezettségek</t>
  </si>
  <si>
    <t>2. Peres ügyekkel kapcsolatos függő kötelezettségek</t>
  </si>
  <si>
    <t>3. El nem ismert tartozások</t>
  </si>
  <si>
    <t>4. Támogatási célú előlegekkel kapcsolatos elszámolási kötelezettségek</t>
  </si>
  <si>
    <t>5. Egyéb függő kötelezettségek</t>
  </si>
  <si>
    <t xml:space="preserve"> Kimutatás az immateriális javak, tárgyi eszközök koncesszióba, vagyonkezelésbe adott eszközök állományának alakulásáról (Ft)</t>
  </si>
  <si>
    <t>#</t>
  </si>
  <si>
    <t>Immateriális javak</t>
  </si>
  <si>
    <t>Ingatlanok és kapcsolódó vagyoni értékű jogok</t>
  </si>
  <si>
    <t>Gépek, berendezések, felszerelések, járművek</t>
  </si>
  <si>
    <t>Tenyészállatok</t>
  </si>
  <si>
    <t>Beruházások és felújítások</t>
  </si>
  <si>
    <t>Koncesszióba, vagyonkezelésbe adott eszközök</t>
  </si>
  <si>
    <t>Összesen (=3+4+5+6+7+8)</t>
  </si>
  <si>
    <t>01</t>
  </si>
  <si>
    <t>Tárgyévi nyitó állomány (előző évi záró állomány)</t>
  </si>
  <si>
    <t>02</t>
  </si>
  <si>
    <t>Immateriális javak beszerzése, nem aktivált beruházások</t>
  </si>
  <si>
    <t>04</t>
  </si>
  <si>
    <t>Beruházásokból, felújításokból aktivált érték</t>
  </si>
  <si>
    <t>07</t>
  </si>
  <si>
    <t>08</t>
  </si>
  <si>
    <t>Összes növekedés  (=02+…+07)</t>
  </si>
  <si>
    <t>14</t>
  </si>
  <si>
    <t>15</t>
  </si>
  <si>
    <t>Bruttó érték összesen (=01+08-14)</t>
  </si>
  <si>
    <t>16</t>
  </si>
  <si>
    <t>Terv szerinti értékcsökkenés nyitó állománya</t>
  </si>
  <si>
    <t>17</t>
  </si>
  <si>
    <t>Terv szerinti értékcsökkenés növekedése</t>
  </si>
  <si>
    <t>19</t>
  </si>
  <si>
    <t>Terv szerinti értékcsökkenés záró állománya  (=16+17-18)</t>
  </si>
  <si>
    <t>24</t>
  </si>
  <si>
    <t>Értékcsökkenés összesen (=19+23)</t>
  </si>
  <si>
    <t>25</t>
  </si>
  <si>
    <t>Eszközök nettó értéke (=15-24)</t>
  </si>
  <si>
    <t>26</t>
  </si>
  <si>
    <t>Teljesen (0-ig) leírt eszközök bruttó értéke</t>
  </si>
  <si>
    <t>Székhely</t>
  </si>
  <si>
    <t>100%-os önkormányzati részesedés</t>
  </si>
  <si>
    <t>75% feletti önkormányzati részesedés</t>
  </si>
  <si>
    <t>50% feletti önkormányzati részesedés</t>
  </si>
  <si>
    <t>25% feletti önkormányzati részesedés</t>
  </si>
  <si>
    <t>25% alatti önkormányzati részesedés</t>
  </si>
  <si>
    <t>Bakonykarszt Zrt.</t>
  </si>
  <si>
    <t>8200. Veszprém, Pápai u. 41.</t>
  </si>
  <si>
    <t>Közvil Zrt.</t>
  </si>
  <si>
    <t>8800. Nagykanizsa, Csengery u. 9.</t>
  </si>
  <si>
    <t>Részesedések mindösszesen:</t>
  </si>
  <si>
    <t>Kárpótlási jegyek</t>
  </si>
  <si>
    <t>Mindösszesen:</t>
  </si>
  <si>
    <t>Összeg (Ft)</t>
  </si>
  <si>
    <t>Pénzkészlet tárgyidőszak elején</t>
  </si>
  <si>
    <t>Költségvetési bevételek                                                                                         (+)</t>
  </si>
  <si>
    <t>03</t>
  </si>
  <si>
    <t>Költségvetési kiadások                                                                                          (-)</t>
  </si>
  <si>
    <t>05</t>
  </si>
  <si>
    <t>Finanszírozási kiadások                                                                                         (-)</t>
  </si>
  <si>
    <t>06</t>
  </si>
  <si>
    <t>Sajátos  elszámolások                                                                                          (+/-)</t>
  </si>
  <si>
    <t>Kapott előlegek                                                                                                   (+/-)</t>
  </si>
  <si>
    <t>Pénzkészlet tárgyidőszak végén</t>
  </si>
  <si>
    <t>2018. év tény</t>
  </si>
  <si>
    <t>2018. év terv</t>
  </si>
  <si>
    <t>Terv összesen</t>
  </si>
  <si>
    <t>Előző időszak (Ft)</t>
  </si>
  <si>
    <t>Módosítások (+/-)</t>
  </si>
  <si>
    <t>Tárgyi időszak (Ft)</t>
  </si>
  <si>
    <t>A/I Immateriális javak (=A/I/1+A/I/2+A/I/3)</t>
  </si>
  <si>
    <t>A/II/1 Ingatlanok és a kapcsolódó vagyoni értékű jogok</t>
  </si>
  <si>
    <t>A/II/2 Gépek, berendezések, felszerelések, járművek</t>
  </si>
  <si>
    <t>A/II/4 Beruházások, felújítások</t>
  </si>
  <si>
    <t>10</t>
  </si>
  <si>
    <t>A/II Tárgyi eszközök  (=A/II/1+...+A/II/5)</t>
  </si>
  <si>
    <t>11</t>
  </si>
  <si>
    <t>A/III/1 Tartós részesedések (=A/III/1a+…+A/III/1e)</t>
  </si>
  <si>
    <t>21</t>
  </si>
  <si>
    <t>A/III Befektetett pénzügyi eszközök (=A/III/1+A/III/2+A/III/3)</t>
  </si>
  <si>
    <t>28</t>
  </si>
  <si>
    <t>A) NEMZETI VAGYONBA TARTOZÓ BEFEKTETETT ESZKÖZÖK (=A/I+A/II+A/III+A/IV)</t>
  </si>
  <si>
    <t>B/I/1 Vásárolt készletek</t>
  </si>
  <si>
    <t>B/I Készletek (=B/I/1+…+B/I/5)</t>
  </si>
  <si>
    <t>43</t>
  </si>
  <si>
    <t>B) NEMZETI VAGYONBA TARTOZÓ FORGÓESZKÖZÖK (= B/I+B/II)</t>
  </si>
  <si>
    <t>C/II/1 Forintpénztár</t>
  </si>
  <si>
    <t>C/II Pénztárak, csekkek, betétkönyvek (=C/II/1+C/II/2+C/II/3)</t>
  </si>
  <si>
    <t>C/III/1 Kincstáron kívüli forintszámlák</t>
  </si>
  <si>
    <t>C/III Forintszámlák (=C/III/1+C/III/2)</t>
  </si>
  <si>
    <t>C) PÉNZESZKÖZÖK (=C/I+…+C/IV)</t>
  </si>
  <si>
    <t>D/I/3 Költségvetési évben esedékes követelések közhatalmi bevételre (=D/I/3a+…+D/I/3f)</t>
  </si>
  <si>
    <t>D/I/3d - ebből: költségvetési évben esedékes követelések vagyoni típusú adókra</t>
  </si>
  <si>
    <t>D/I/3e - ebből: költségvetési évben esedékes követelések termékek és szolgáltatások adóira</t>
  </si>
  <si>
    <t>D/I/3f - ebből: költségvetési évben esedékes követelések egyéb közhatalmi bevételekre</t>
  </si>
  <si>
    <t>D/I/4 Költségvetési évben esedékes követelések működési bevételre (=D/I/4a+…+D/I/4i)</t>
  </si>
  <si>
    <t>D/I/4a - ebből: költségvetési évben esedékes követelések készletértékesítés ellenértékére, szolgáltatások ellenértékére, közvetített szolgáltatások ellenértékére</t>
  </si>
  <si>
    <t>D/I/4b - ebből: költségvetési évben esedékes követelések tulajdonosi bevételekre</t>
  </si>
  <si>
    <t>D/I/4d - ebből: költségvetési évben esedékes követelések kiszámlázott általános forgalmi adóra</t>
  </si>
  <si>
    <t>D/I/6 Költségvetési évben esedékes követelések működési célú átvett pénzeszközre (&gt;=D/I/6a+D/I/6b+D/I/6c</t>
  </si>
  <si>
    <t>D/I/6c - ebből: költségvetési évben esedékes követelések működési célú visszatérítendő támogatások, kölcsönök visszatérülésére államháztartáson kívülről</t>
  </si>
  <si>
    <t>D/I/7 Költségvetési évben esedékes követelések felhalmozási célú átvett pénzeszközre(&gt;=D/I/7a+D/I/7b+D/I/7c)</t>
  </si>
  <si>
    <t>D/I Költségvetési évben esedékes követelések (=D/I/1+…+D/I/8)</t>
  </si>
  <si>
    <t>D/III/4 Forgótőke elszámolása</t>
  </si>
  <si>
    <t>D/III Követelés jellegű sajátos elszámolások (=D/III/1+…+D/III/9)</t>
  </si>
  <si>
    <t>D) KÖVETELÉSEK  (=D/I+D/II+D/III)</t>
  </si>
  <si>
    <t>E/I/2 Más előzetesen felszámított levonható általános forgalmi adó</t>
  </si>
  <si>
    <t>E/I Előzetesen felszámított általános forgalmi adó elszámolása (=E/I/1+…+E/I/4)</t>
  </si>
  <si>
    <t>E/II/2 Más fizetendő általános forgalmi adó</t>
  </si>
  <si>
    <t>Előző időszak</t>
  </si>
  <si>
    <t>Tárgyi időszak</t>
  </si>
  <si>
    <t>E/II Fizetendő általános forgalmi adó elszámolása (=E/II/1+…+E/II/2)</t>
  </si>
  <si>
    <t>E) EGYÉB SAJÁTOS ELSZÁMOLÁSOK (=E/I+E/II+E/III)</t>
  </si>
  <si>
    <t>F/2 Költségek, ráfordítások aktív időbeli elhatárolása</t>
  </si>
  <si>
    <t>F) AKTÍV IDŐBELI  ELHATÁROLÁSOK  (=F/1+F/2+F/3)</t>
  </si>
  <si>
    <t>ESZKÖZÖK ÖSSZESEN (=A+B+C+D+E+F)</t>
  </si>
  <si>
    <t>G/I  Nemzeti vagyon induláskori értéke</t>
  </si>
  <si>
    <t>G/II Nemzeti vagyon változásai</t>
  </si>
  <si>
    <t>G/IV Felhalmozott eredmény</t>
  </si>
  <si>
    <t>G/VI Mérleg szerinti eredmény</t>
  </si>
  <si>
    <t>G/ SAJÁT TŐKE  (= G/I+…+G/VI)</t>
  </si>
  <si>
    <t>H/II/3 Költségvetési évet követően esedékes kötelezettségek dologi kiadásokra</t>
  </si>
  <si>
    <t>H/II/9 Költségvetési évet követően esedékes kötelezettségek finanszírozási kiadásokra (&gt;=H/II/9a+…+H/II/9j)</t>
  </si>
  <si>
    <t>H/II/9e - ebből: költségvetési évet követően esedékes kötelezettségek államháztartáson belüli megelőlegezések visszafizetésére</t>
  </si>
  <si>
    <t>H/II Költségvetési évet követően esedékes kötelezettségek (=H/II/1+…+H/II/9)</t>
  </si>
  <si>
    <t>H/III/1 Kapott előlegek</t>
  </si>
  <si>
    <t>H/III/8 Letétre, megőrzésre, fedezetkezelésre átvett pénzeszközök, biztosítékok</t>
  </si>
  <si>
    <t>H/III Kötelezettség jellegű sajátos elszámolások (=H/III/1+…+H/III/10)</t>
  </si>
  <si>
    <t>H) KÖTELEZETTSÉGEK (=H/I+H/II+H/III)</t>
  </si>
  <si>
    <t>J/2 Költségek, ráfordítások passzív időbeli elhatárolása</t>
  </si>
  <si>
    <t>J/3 Halasztott eredményszemléletű bevételek</t>
  </si>
  <si>
    <t>J) PASSZÍV IDŐBELI ELHATÁROLÁSOK (=J/1+J/2+J/3)</t>
  </si>
  <si>
    <t>FORRÁSOK ÖSSZESEN (=G+H+I+J)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</si>
  <si>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</si>
  <si>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</si>
  <si>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</si>
  <si>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>I Tevékenység nettó eredményszemléletű bevétele (=01+02+03)</t>
  </si>
  <si>
    <t>06 Központi működési célú támogatások eredményszemléletű bevételei</t>
  </si>
  <si>
    <t>09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</si>
  <si>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</si>
  <si>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</si>
  <si>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</si>
  <si>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12</t>
  </si>
  <si>
    <t>III Egyéb eredményszemléletű bevételek (=06+07+08+09)</t>
  </si>
  <si>
    <t>13</t>
  </si>
  <si>
    <t>10 Anyagköltség</t>
  </si>
  <si>
    <t>11 Igénybe vett szolgáltatások értéke</t>
  </si>
  <si>
    <t>13 Eladott (közvetített) szolgáltatások értéke</t>
  </si>
  <si>
    <t>IV Anyagjellegű ráfordítások (=10+11+12+13)</t>
  </si>
  <si>
    <t>18</t>
  </si>
  <si>
    <t>14 Bérköltség</t>
  </si>
  <si>
    <t>15 Személyi jellegű egyéb kifizetések</t>
  </si>
  <si>
    <t>20</t>
  </si>
  <si>
    <t>16 Bérjárulékok</t>
  </si>
  <si>
    <t>V Személyi jellegű ráfordítások (=14+15+16)</t>
  </si>
  <si>
    <t>22</t>
  </si>
  <si>
    <t>VI Értékcsökkenési leírás</t>
  </si>
  <si>
    <t>23</t>
  </si>
  <si>
    <t>VII Egyéb ráfordítások</t>
  </si>
  <si>
    <t>A)  TEVÉKENYSÉGEK EREDMÉNYE (=I±II+III-IV-V-VI-VII)</t>
  </si>
  <si>
    <t>20 Egyéb kapott (járó) kamatok és kamatjellegű eredményszemléletű bevételek</t>
  </si>
  <si>
    <t>32</t>
  </si>
  <si>
    <t>VIII Pénzügyi műveletek eredményszemléletű bevételei (=17+18+19+20+21)</t>
  </si>
  <si>
    <t>IX Pénzügyi műveletek ráfordításai (=22+23+24+25+26)</t>
  </si>
  <si>
    <t>B)  PÉNZÜGYI MŰVELETEK EREDMÉNYE (=VIII-IX)</t>
  </si>
  <si>
    <t>44</t>
  </si>
  <si>
    <t>C)  MÉRLEG SZERINTI EREDMÉNY (=±A±B)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</si>
  <si>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</si>
  <si>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</si>
  <si>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</si>
  <si>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</si>
  <si>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</si>
  <si>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</si>
  <si>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</si>
  <si>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C)        Összes maradvány (=A+B)</t>
  </si>
  <si>
    <t>D)        Alaptevékenység kötelezettségvállalással terhelt maradványa</t>
  </si>
  <si>
    <t>E)        Alaptevékenység szabad maradványa (=A-D)</t>
  </si>
  <si>
    <t>D/II/3 Költségvetési évet követően esedékes követelések közhatalmi bevételre (=D/II/3a+…+D/II/3f)</t>
  </si>
  <si>
    <t>D/II Költségvetési évet követően esedékes követelések (=D/II/1+…+D/II/8)</t>
  </si>
  <si>
    <t>A központi költségvetésből támogatásként rendelkezésre bocsátott összeg</t>
  </si>
  <si>
    <t>Az önkormányzat által az adott célra ténylegesen felhasznált összeg</t>
  </si>
  <si>
    <t>Az önkormányzat által fel nem használt, de a következő évben jogszerűen felhasználható összeg</t>
  </si>
  <si>
    <t>Eltérés (=3-4-5)</t>
  </si>
  <si>
    <t>Támogatás évközi változása - Május 15.</t>
  </si>
  <si>
    <t>Tényleges támogatás</t>
  </si>
  <si>
    <t>Évvégi eltérés (+,-) mutatószám szerinti támogatás (=6-(3+4+5))</t>
  </si>
  <si>
    <t>A 05. űrlap alapján a támogatási jogcímhez kapcsolódó kormányzati funkció szerinti kiadások összege</t>
  </si>
  <si>
    <t>Többlettámogatás (ha a 7-6+9 &gt;0, akkor 7-6+9; egyébként 0)</t>
  </si>
  <si>
    <t>Visszafizetési kötelezettség (ha a 7-6+9 &lt;0, akkor 7-6+9 abszolútértéke; egyébként 0)</t>
  </si>
  <si>
    <t>A/I/1 Vagyoni értékű jogok</t>
  </si>
  <si>
    <t>2023.</t>
  </si>
  <si>
    <t>2019. év tény</t>
  </si>
  <si>
    <t>2022. év terv</t>
  </si>
  <si>
    <t xml:space="preserve">Adósságot keletkeztető ügyletekből és kezességvállalásokból fennálló kötelezettségek </t>
  </si>
  <si>
    <t xml:space="preserve">   6.2. Közfoglalkoztatási támogatás</t>
  </si>
  <si>
    <t xml:space="preserve">   6.4. Szociális ágazati összevont pótlék</t>
  </si>
  <si>
    <t xml:space="preserve">   6.3. EU-s programok támogatása</t>
  </si>
  <si>
    <t>1.1. Felhalmozási célú központosított támogatások</t>
  </si>
  <si>
    <t xml:space="preserve">  2. Ingatlanok értékesítése</t>
  </si>
  <si>
    <t xml:space="preserve">  3. Egyéb tárgyi eszközök értékesítése</t>
  </si>
  <si>
    <t>2. Működési célú visszatérítendő támogatások, kölcsönök visszatérülése államháztartáson kívülről</t>
  </si>
  <si>
    <t>I. Személyi juttatások</t>
  </si>
  <si>
    <t xml:space="preserve">Személyi juttatások                                                                    </t>
  </si>
  <si>
    <t xml:space="preserve">Munkaadót terhelő járulékok                                                                              </t>
  </si>
  <si>
    <t xml:space="preserve">Működési célú előzetesen felszámított ÁFA                          </t>
  </si>
  <si>
    <t>Pécselyi Református Egyházközség</t>
  </si>
  <si>
    <t xml:space="preserve">Egyéb felhalmozási célú támogatás ÁHB </t>
  </si>
  <si>
    <t>IV. Egyéb működési célú kiadások</t>
  </si>
  <si>
    <t>Ingatlanok beszerzése</t>
  </si>
  <si>
    <t>Informatikai eszközök beszerzése</t>
  </si>
  <si>
    <t>A/III/1e - ebből: egyéb tartós részesedések nem pénzügyi vállalkozásban</t>
  </si>
  <si>
    <t>D/III/1 Adott előlegek (=D/III/1a+…+D/III/1f)</t>
  </si>
  <si>
    <t>D/III/1f - ebből: túlfizetések, téves, visszajáró kifizetések</t>
  </si>
  <si>
    <t>F/1 Eredményszemléletű bevételek aktív időbeli elhatárolása</t>
  </si>
  <si>
    <t>J/1 Eredményszemléletű bevételek passzív időbeli elhatárolása</t>
  </si>
  <si>
    <t>25 Részesedések, értékpapírok, pénzeszközök értékvesztése</t>
  </si>
  <si>
    <t xml:space="preserve">   6.1. Nemzeti Egészségbiztosítási Alapkezelő</t>
  </si>
  <si>
    <t>9. Biztosító által fizetett kártérítés</t>
  </si>
  <si>
    <t>10. Egyéb működési bevételek (kártérítés, kötbér, stb.)</t>
  </si>
  <si>
    <t>2020. év tény</t>
  </si>
  <si>
    <t>2023. év terv</t>
  </si>
  <si>
    <t>Új Színház Alapítvány</t>
  </si>
  <si>
    <t>Számítógép beszerzése - hivatal</t>
  </si>
  <si>
    <t>Céltartalék - közfoglalkoztatási előleg</t>
  </si>
  <si>
    <t>2024.</t>
  </si>
  <si>
    <t>Felvétel éve</t>
  </si>
  <si>
    <t>Lejárat éve</t>
  </si>
  <si>
    <t>A helyi önkormányzatok kiegészítő támogatásainak és egyéb kötött felhasználású támogatásainak elszámolása</t>
  </si>
  <si>
    <t>Támogatás évközi változása - Október 5.</t>
  </si>
  <si>
    <t>167.</t>
  </si>
  <si>
    <t>161.</t>
  </si>
  <si>
    <t>Egyéb felhalmozási célú támogatás ÁHK</t>
  </si>
  <si>
    <t>Balatonfüredi Közoktatási Intézményfenntartó Társulás</t>
  </si>
  <si>
    <t>Eszközbeszerzés - könyvtár</t>
  </si>
  <si>
    <t>Kommunális eszköz beszerzése MFP</t>
  </si>
  <si>
    <t xml:space="preserve"> 1.5. Helyi önk. Működési célú költségvetési támogatásai és kiegészítő támogatásai</t>
  </si>
  <si>
    <t>G/III Egyéb eszközök induláskori értéke és változásai</t>
  </si>
  <si>
    <t>H/II/6 Költségvetési évet követően esedékes kötelezettségek beruházásokra</t>
  </si>
  <si>
    <t>H/II/7 Költségvetési évet követően esedékes kötelezettségek felújításokra</t>
  </si>
  <si>
    <t>Előző évi közfoglakoztatási támogatás visszafizetése</t>
  </si>
  <si>
    <t>2021. év tény</t>
  </si>
  <si>
    <t>2024. év terv</t>
  </si>
  <si>
    <t>2025.</t>
  </si>
  <si>
    <t>Érték 2020.12.31. (Ft)</t>
  </si>
  <si>
    <t>Kötelezettség a részesedés arányában    2020.12.31.</t>
  </si>
  <si>
    <t>Finanszírozási bevételek   (kivéve maradvány igénybevétel)                                   (+)</t>
  </si>
  <si>
    <t>Állomány 2021.12.31.</t>
  </si>
  <si>
    <t>Az önkormányzat főösszesítője</t>
  </si>
  <si>
    <t>Bevételek előirányzata</t>
  </si>
  <si>
    <t>Belföldi hitelállomány</t>
  </si>
  <si>
    <t>Külföldi hitelállomány</t>
  </si>
  <si>
    <t>A helyi önkormányzat tulajdonában álló gazdálkodó szervezetek működéséből származó kötelezettségek</t>
  </si>
  <si>
    <t>Öszesen:</t>
  </si>
  <si>
    <t>3. melléklet 2.2.1. A települési önkormányzatok szociális célú tüzelőanyag vásárlásához kapcsolódó támogatása</t>
  </si>
  <si>
    <t>3. melléklet 2.2.2. Szociális ágazati összevont pótlék és egészségügyi kiegészítő pótlék</t>
  </si>
  <si>
    <t>Az önkormányzatok általános, köznevelési és szociális feladataihoz kapcsolódó támogatások elszámolása</t>
  </si>
  <si>
    <t>Költségvetési törvény szerint igényelt támogatás</t>
  </si>
  <si>
    <t>1.1.1. A települési  önkormányzatok működésének támogatása 09 01 01 01 00</t>
  </si>
  <si>
    <t>1.1.3. Határátkelőhelyek fenntartásának támogatása 09 01 01 03 00</t>
  </si>
  <si>
    <t>1.2. A települési önkormányzatok egyes köznevelési feladatainak támogatása 09 01 02 00 00</t>
  </si>
  <si>
    <t>EFOP-1.5.2-16-2017-00016 Humán közszolgáltatások fejlesztése az Észak-Balatoni térségben</t>
  </si>
  <si>
    <t>személyi juttatások</t>
  </si>
  <si>
    <t>átadott pénzeszközök</t>
  </si>
  <si>
    <t>TOP-2.1.3-16-2021-VE1-00041 Csapadékvíz-elvezető hálózat rekonstrukciója, vízrendezéssel Pécsely és Vászoly településeken</t>
  </si>
  <si>
    <t>Érték 2021.12.31. (Ft)</t>
  </si>
  <si>
    <t>Részesedések és értékpapírok állománya 2022. év</t>
  </si>
  <si>
    <t>Kötelezettség a részesedés arányában    2021.12.31.</t>
  </si>
  <si>
    <t>A 2022. december 31.-i adatok még nem állnak rendelkezésre, ezért az előző évi adatokat szerepeltettük.</t>
  </si>
  <si>
    <t>2022. évi eredeti előirányzat</t>
  </si>
  <si>
    <t>2022. évi módosított előirányzat IV.</t>
  </si>
  <si>
    <t>2022. évi teljesítés</t>
  </si>
  <si>
    <t>Az önkormányzat maradványkimutatása 2022. év</t>
  </si>
  <si>
    <t>Az önkormányzat eredménykimutatása 2022. év</t>
  </si>
  <si>
    <t>Az önkormányzat mérlege 2022. év</t>
  </si>
  <si>
    <t>Működési kiadások 2022. év</t>
  </si>
  <si>
    <t>Felhalmozási kiadások 2022. év</t>
  </si>
  <si>
    <t xml:space="preserve">   6.5. Nemzeti Kulturális Alap támogatása</t>
  </si>
  <si>
    <t xml:space="preserve">   6.6. Éltető értékek, közösség-értékszemle Pécselyen</t>
  </si>
  <si>
    <t>C/III/2 Kincstárban vezetett forintszámlák</t>
  </si>
  <si>
    <t>D/II/3d - ebből: költségvetési évet követően esedékes követelések vagyoni típusú adóira</t>
  </si>
  <si>
    <t>D/II/3e - ebből: költségvetési évet követően esedékes követelések termékek és szolgáltatások adóra</t>
  </si>
  <si>
    <t>D/II/3f - ebből: költségvetési évet követően esedékes követelések egyéb közhatalmi bevételekre</t>
  </si>
  <si>
    <t xml:space="preserve">   6.7. Kulturális bérfejlesztés támogatása</t>
  </si>
  <si>
    <t xml:space="preserve">   6.8. Egyéb működési célú támogatás</t>
  </si>
  <si>
    <t xml:space="preserve">   6.9. 2021. évi elszámolás KÖH</t>
  </si>
  <si>
    <t>Felelős állattartás támogatás visszafizetése</t>
  </si>
  <si>
    <t>Pécselyi Sportegyesület</t>
  </si>
  <si>
    <t>Céltartalék - 2022. évi megelőlegezés</t>
  </si>
  <si>
    <t xml:space="preserve">TOP-2.1.3-16-VE1-2021-00041                                                                                                   </t>
  </si>
  <si>
    <t xml:space="preserve">Önkormányzati rendezvények                                                                               </t>
  </si>
  <si>
    <t xml:space="preserve">Felelős állatartás támogatása                                                          </t>
  </si>
  <si>
    <t xml:space="preserve">NKA - Látogatás a Magyar Zene Házába                                                                 </t>
  </si>
  <si>
    <t>Balaton utcai járda tervezése</t>
  </si>
  <si>
    <t xml:space="preserve">Kultúrház korlát </t>
  </si>
  <si>
    <t>TOP-2.1.3-16-VE1-2021-00041 Csapadékvíz-elvezető hálózat rekonstrukciója vízrendezéssel</t>
  </si>
  <si>
    <t>Hulladékgyűjtők, padok beszerzése</t>
  </si>
  <si>
    <t>Kazán beszerzése - önkormányzati lakás</t>
  </si>
  <si>
    <t>Utánfutó vásárlása</t>
  </si>
  <si>
    <t>Hallásvizsgáló vásárlása -védőnő</t>
  </si>
  <si>
    <t>Orvosi rendelő és lakás átalakítás tervezése</t>
  </si>
  <si>
    <t>Prés körül térkövezés, ácsmunkák kivitelezése</t>
  </si>
  <si>
    <t>Iskola kerítés javítása</t>
  </si>
  <si>
    <t>Konditerem felújítása</t>
  </si>
  <si>
    <t xml:space="preserve"> Az Önkormányzat felhalmozási bevételei és kiadásai  2022. év</t>
  </si>
  <si>
    <t>Bevétele és kiadások mérlege 2022. év</t>
  </si>
  <si>
    <t xml:space="preserve"> Az Önkormányzat  kötelező feladatok bevételei és kiadásai  2022. év</t>
  </si>
  <si>
    <t xml:space="preserve"> Az Önkormányzat önként vállalt feladatok bevételei és kiadásai  2022. év</t>
  </si>
  <si>
    <t xml:space="preserve"> Az Önkormányzat államigazgatási feladatok bevételei és kiadásai  2022. év</t>
  </si>
  <si>
    <t>2022.12.31.-ig</t>
  </si>
  <si>
    <t>2022. évi költségvetést terhelő</t>
  </si>
  <si>
    <t>2026.</t>
  </si>
  <si>
    <t>2026. után</t>
  </si>
  <si>
    <t>Az önkormányzat által adott közvetett támogatások (kedvezmények) 2022. év</t>
  </si>
  <si>
    <t>2022. év tény</t>
  </si>
  <si>
    <t>2025. év terv</t>
  </si>
  <si>
    <t>Ingatlanvagyon bruttó érték 2022. év (Ft)</t>
  </si>
  <si>
    <t>Vagyonkimutatás 2022. év</t>
  </si>
  <si>
    <t>Térítésmentes átvétel</t>
  </si>
  <si>
    <t>Pénzeszközök változása 2022. év</t>
  </si>
  <si>
    <t>Európai Uniós támogatással megvalósuló programok bevételei és kiadásai 2022. év</t>
  </si>
  <si>
    <t>Forgalom 2022. év</t>
  </si>
  <si>
    <t>Állomány 2022.12.31.</t>
  </si>
  <si>
    <t>2. melléklet 1.3.1. A települési önkormányzatok szociális és gyermekjóléti feladatainak egyéb támogatása</t>
  </si>
  <si>
    <t>2. melléklet 1.5.2. Települési önkormányzatok egyes kulturális feladatainak támogatása</t>
  </si>
  <si>
    <t>3. melléklet I. Helyi önkormányzatok működési célú költségvetési támogatásai összesen (7+….+ 27)</t>
  </si>
  <si>
    <t>30</t>
  </si>
  <si>
    <t>5. cím 2022. évi bérintézkedések támogatása</t>
  </si>
  <si>
    <t>31</t>
  </si>
  <si>
    <t>11. cím Polgármester illetménye és költségtérítése emelésének ellentételezése</t>
  </si>
  <si>
    <t>Mindösszesen (=1+...+6+28+29+30+31)</t>
  </si>
  <si>
    <t>Az önkormányzat által az adott célra december 31-ig ténylegesen felhasznált összeg (6. és 8. oszlop közül a kisebb érték)</t>
  </si>
  <si>
    <t>11/A. űrlap 30. sor 5. cím 2022. évi bérintézkedések támogatása címen nyújtott támogatás</t>
  </si>
  <si>
    <t>11/A. űrlap 30. sor 5. cím 2022. évi bérintézkedések támogatása címen az elszámolás alapján az önkormányzatot megillető támogatás</t>
  </si>
  <si>
    <t>11/A. űrlap 30. sor 5. cím 2022. évi bérintézkedések támogatásból az adott célra december 31-ig ténylegesen felhasznált összeg</t>
  </si>
  <si>
    <t>1.3.2.3-1.3.2.15. Egyes szociális és gyermekjóléti feladatok támogatása - család és gyermekjóléti szolgálat/központ kivételével 09 01 03 02 02</t>
  </si>
  <si>
    <t>Összesen  (=1+…+10)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</si>
</sst>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F_t_-;\-* #,##0.00\ _F_t_-;_-* &quot;-&quot;??\ _F_t_-;_-@_-"/>
    <numFmt numFmtId="165" formatCode="mmm\ d/"/>
    <numFmt numFmtId="166" formatCode="_-* #,##0\ _F_t_-;\-* #,##0\ _F_t_-;_-* &quot;-&quot;??\ _F_t_-;_-@_-"/>
    <numFmt numFmtId="167" formatCode="#\ ##0"/>
    <numFmt numFmtId="168" formatCode="0.0"/>
  </numFmts>
  <fonts count="47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b/>
      <i/>
      <u/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name val="MS Sans Serif"/>
      <family val="2"/>
      <charset val="238"/>
    </font>
    <font>
      <sz val="9"/>
      <name val="Times New Roman"/>
      <family val="1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22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0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6" fillId="22" borderId="0" applyNumberFormat="0" applyBorder="0" applyAlignment="0" applyProtection="0"/>
    <xf numFmtId="0" fontId="4" fillId="7" borderId="1" applyNumberFormat="0" applyAlignment="0" applyProtection="0"/>
    <xf numFmtId="0" fontId="18" fillId="23" borderId="1" applyNumberFormat="0" applyAlignment="0" applyProtection="0"/>
    <xf numFmtId="0" fontId="9" fillId="24" borderId="2" applyNumberFormat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ill="0" applyBorder="0" applyAlignment="0" applyProtection="0"/>
    <xf numFmtId="164" fontId="23" fillId="0" borderId="0" applyFill="0" applyBorder="0" applyAlignment="0" applyProtection="0"/>
    <xf numFmtId="0" fontId="10" fillId="0" borderId="0" applyNumberFormat="0" applyFill="0" applyBorder="0" applyAlignment="0" applyProtection="0"/>
    <xf numFmtId="0" fontId="12" fillId="25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4" fillId="7" borderId="1" applyNumberFormat="0" applyAlignment="0" applyProtection="0"/>
    <xf numFmtId="0" fontId="21" fillId="26" borderId="7" applyNumberFormat="0" applyFont="0" applyAlignment="0" applyProtection="0"/>
    <xf numFmtId="0" fontId="13" fillId="27" borderId="8" applyNumberFormat="0" applyAlignment="0" applyProtection="0"/>
    <xf numFmtId="0" fontId="11" fillId="0" borderId="6" applyNumberFormat="0" applyFill="0" applyAlignment="0" applyProtection="0"/>
    <xf numFmtId="0" fontId="17" fillId="28" borderId="0" applyNumberFormat="0" applyBorder="0" applyAlignment="0" applyProtection="0"/>
    <xf numFmtId="0" fontId="21" fillId="0" borderId="0"/>
    <xf numFmtId="0" fontId="24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26" borderId="7" applyNumberFormat="0" applyFont="0" applyAlignment="0" applyProtection="0"/>
    <xf numFmtId="0" fontId="13" fillId="27" borderId="8" applyNumberFormat="0" applyAlignment="0" applyProtection="0"/>
    <xf numFmtId="0" fontId="19" fillId="0" borderId="9" applyNumberFormat="0" applyFill="0" applyAlignment="0" applyProtection="0"/>
    <xf numFmtId="0" fontId="5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21" fillId="0" borderId="0"/>
    <xf numFmtId="0" fontId="21" fillId="0" borderId="0"/>
    <xf numFmtId="0" fontId="31" fillId="0" borderId="0"/>
    <xf numFmtId="0" fontId="21" fillId="0" borderId="0"/>
    <xf numFmtId="0" fontId="32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1" fillId="0" borderId="0"/>
    <xf numFmtId="164" fontId="21" fillId="0" borderId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1" fillId="0" borderId="0"/>
    <xf numFmtId="0" fontId="24" fillId="0" borderId="0"/>
    <xf numFmtId="0" fontId="40" fillId="0" borderId="0"/>
  </cellStyleXfs>
  <cellXfs count="521">
    <xf numFmtId="0" fontId="0" fillId="0" borderId="0" xfId="0"/>
    <xf numFmtId="0" fontId="22" fillId="0" borderId="0" xfId="81" applyFont="1" applyAlignment="1">
      <alignment horizontal="left" vertical="center" wrapText="1"/>
    </xf>
    <xf numFmtId="0" fontId="25" fillId="0" borderId="0" xfId="81" applyFont="1" applyAlignment="1">
      <alignment horizontal="center" wrapText="1"/>
    </xf>
    <xf numFmtId="0" fontId="22" fillId="0" borderId="0" xfId="81" applyFont="1"/>
    <xf numFmtId="0" fontId="22" fillId="0" borderId="14" xfId="81" applyFont="1" applyBorder="1"/>
    <xf numFmtId="3" fontId="22" fillId="0" borderId="14" xfId="81" applyNumberFormat="1" applyFont="1" applyBorder="1"/>
    <xf numFmtId="3" fontId="25" fillId="29" borderId="14" xfId="81" applyNumberFormat="1" applyFont="1" applyFill="1" applyBorder="1" applyAlignment="1">
      <alignment horizontal="right" wrapText="1"/>
    </xf>
    <xf numFmtId="0" fontId="22" fillId="0" borderId="0" xfId="71" applyFont="1"/>
    <xf numFmtId="3" fontId="22" fillId="30" borderId="14" xfId="80" applyNumberFormat="1" applyFont="1" applyFill="1" applyBorder="1" applyAlignment="1">
      <alignment horizontal="right" vertical="center" wrapText="1"/>
    </xf>
    <xf numFmtId="0" fontId="25" fillId="0" borderId="0" xfId="71" applyFont="1"/>
    <xf numFmtId="3" fontId="22" fillId="0" borderId="14" xfId="69" applyNumberFormat="1" applyFont="1" applyBorder="1" applyAlignment="1">
      <alignment horizontal="right"/>
    </xf>
    <xf numFmtId="3" fontId="22" fillId="0" borderId="14" xfId="69" applyNumberFormat="1" applyFont="1" applyBorder="1"/>
    <xf numFmtId="3" fontId="25" fillId="0" borderId="0" xfId="71" applyNumberFormat="1" applyFont="1"/>
    <xf numFmtId="0" fontId="25" fillId="0" borderId="0" xfId="81" applyFont="1" applyAlignment="1">
      <alignment horizontal="center" vertical="center" wrapText="1"/>
    </xf>
    <xf numFmtId="3" fontId="25" fillId="0" borderId="0" xfId="75" applyNumberFormat="1" applyFont="1"/>
    <xf numFmtId="3" fontId="22" fillId="0" borderId="0" xfId="71" applyNumberFormat="1" applyFont="1"/>
    <xf numFmtId="0" fontId="25" fillId="0" borderId="0" xfId="78" applyFont="1" applyAlignment="1">
      <alignment horizontal="center" vertical="center" wrapText="1"/>
    </xf>
    <xf numFmtId="3" fontId="22" fillId="0" borderId="0" xfId="81" applyNumberFormat="1" applyFont="1" applyAlignment="1">
      <alignment horizontal="right" vertical="center" wrapText="1"/>
    </xf>
    <xf numFmtId="3" fontId="22" fillId="0" borderId="0" xfId="72" applyNumberFormat="1" applyFont="1"/>
    <xf numFmtId="166" fontId="25" fillId="0" borderId="0" xfId="53" applyNumberFormat="1" applyFont="1" applyFill="1" applyAlignment="1">
      <alignment horizontal="center" vertical="center" wrapText="1"/>
    </xf>
    <xf numFmtId="0" fontId="25" fillId="0" borderId="0" xfId="78" applyFont="1" applyAlignment="1">
      <alignment wrapText="1"/>
    </xf>
    <xf numFmtId="3" fontId="25" fillId="0" borderId="0" xfId="78" applyNumberFormat="1" applyFont="1"/>
    <xf numFmtId="0" fontId="22" fillId="0" borderId="0" xfId="78" applyFont="1" applyAlignment="1">
      <alignment wrapText="1"/>
    </xf>
    <xf numFmtId="0" fontId="22" fillId="0" borderId="0" xfId="78" applyFont="1"/>
    <xf numFmtId="166" fontId="22" fillId="0" borderId="0" xfId="53" applyNumberFormat="1" applyFont="1" applyFill="1"/>
    <xf numFmtId="3" fontId="22" fillId="0" borderId="14" xfId="0" applyNumberFormat="1" applyFont="1" applyBorder="1"/>
    <xf numFmtId="3" fontId="25" fillId="0" borderId="14" xfId="80" applyNumberFormat="1" applyFont="1" applyBorder="1" applyAlignment="1">
      <alignment vertical="center" wrapText="1"/>
    </xf>
    <xf numFmtId="0" fontId="22" fillId="0" borderId="0" xfId="72" applyFont="1" applyAlignment="1">
      <alignment wrapText="1"/>
    </xf>
    <xf numFmtId="0" fontId="22" fillId="0" borderId="0" xfId="72" applyFont="1" applyAlignment="1">
      <alignment horizontal="left" vertical="center" wrapText="1"/>
    </xf>
    <xf numFmtId="166" fontId="25" fillId="0" borderId="0" xfId="53" applyNumberFormat="1" applyFont="1" applyFill="1"/>
    <xf numFmtId="0" fontId="25" fillId="0" borderId="0" xfId="78" applyFont="1"/>
    <xf numFmtId="0" fontId="22" fillId="0" borderId="18" xfId="78" applyFont="1" applyBorder="1" applyAlignment="1">
      <alignment wrapText="1"/>
    </xf>
    <xf numFmtId="0" fontId="22" fillId="0" borderId="0" xfId="72" applyFont="1"/>
    <xf numFmtId="3" fontId="22" fillId="0" borderId="14" xfId="72" applyNumberFormat="1" applyFont="1" applyBorder="1"/>
    <xf numFmtId="3" fontId="25" fillId="0" borderId="14" xfId="72" applyNumberFormat="1" applyFont="1" applyBorder="1"/>
    <xf numFmtId="3" fontId="22" fillId="30" borderId="14" xfId="72" applyNumberFormat="1" applyFont="1" applyFill="1" applyBorder="1"/>
    <xf numFmtId="0" fontId="22" fillId="0" borderId="0" xfId="0" applyFont="1"/>
    <xf numFmtId="166" fontId="22" fillId="0" borderId="0" xfId="53" applyNumberFormat="1" applyFont="1" applyBorder="1"/>
    <xf numFmtId="3" fontId="22" fillId="0" borderId="0" xfId="81" applyNumberFormat="1" applyFont="1"/>
    <xf numFmtId="0" fontId="22" fillId="29" borderId="0" xfId="81" applyFont="1" applyFill="1"/>
    <xf numFmtId="0" fontId="25" fillId="29" borderId="0" xfId="81" applyFont="1" applyFill="1"/>
    <xf numFmtId="166" fontId="26" fillId="29" borderId="0" xfId="81" applyNumberFormat="1" applyFont="1" applyFill="1"/>
    <xf numFmtId="0" fontId="26" fillId="29" borderId="0" xfId="81" applyFont="1" applyFill="1"/>
    <xf numFmtId="0" fontId="26" fillId="0" borderId="0" xfId="81" applyFont="1"/>
    <xf numFmtId="0" fontId="27" fillId="29" borderId="0" xfId="81" applyFont="1" applyFill="1"/>
    <xf numFmtId="0" fontId="25" fillId="29" borderId="0" xfId="81" applyFont="1" applyFill="1" applyAlignment="1">
      <alignment vertical="center"/>
    </xf>
    <xf numFmtId="166" fontId="22" fillId="29" borderId="14" xfId="53" applyNumberFormat="1" applyFont="1" applyFill="1" applyBorder="1" applyAlignment="1">
      <alignment vertical="center"/>
    </xf>
    <xf numFmtId="0" fontId="22" fillId="29" borderId="0" xfId="81" applyFont="1" applyFill="1" applyAlignment="1">
      <alignment vertical="center"/>
    </xf>
    <xf numFmtId="3" fontId="25" fillId="29" borderId="0" xfId="81" applyNumberFormat="1" applyFont="1" applyFill="1" applyAlignment="1">
      <alignment vertical="center"/>
    </xf>
    <xf numFmtId="166" fontId="22" fillId="29" borderId="0" xfId="81" applyNumberFormat="1" applyFont="1" applyFill="1" applyAlignment="1">
      <alignment vertical="center"/>
    </xf>
    <xf numFmtId="3" fontId="22" fillId="29" borderId="14" xfId="81" applyNumberFormat="1" applyFont="1" applyFill="1" applyBorder="1" applyAlignment="1">
      <alignment horizontal="right" wrapText="1"/>
    </xf>
    <xf numFmtId="3" fontId="22" fillId="29" borderId="14" xfId="81" applyNumberFormat="1" applyFont="1" applyFill="1" applyBorder="1" applyAlignment="1">
      <alignment horizontal="right" vertical="center" wrapText="1"/>
    </xf>
    <xf numFmtId="0" fontId="25" fillId="0" borderId="0" xfId="81" applyFont="1"/>
    <xf numFmtId="166" fontId="22" fillId="0" borderId="0" xfId="53" applyNumberFormat="1" applyFont="1"/>
    <xf numFmtId="0" fontId="22" fillId="0" borderId="0" xfId="81" applyFont="1" applyAlignment="1">
      <alignment horizontal="center" vertical="center"/>
    </xf>
    <xf numFmtId="166" fontId="25" fillId="0" borderId="0" xfId="53" applyNumberFormat="1" applyFont="1"/>
    <xf numFmtId="166" fontId="25" fillId="0" borderId="0" xfId="81" applyNumberFormat="1" applyFont="1"/>
    <xf numFmtId="0" fontId="22" fillId="0" borderId="0" xfId="81" applyFont="1" applyAlignment="1">
      <alignment wrapText="1"/>
    </xf>
    <xf numFmtId="0" fontId="22" fillId="0" borderId="16" xfId="81" applyFont="1" applyBorder="1" applyAlignment="1">
      <alignment horizontal="left" vertical="center" wrapText="1"/>
    </xf>
    <xf numFmtId="0" fontId="22" fillId="0" borderId="0" xfId="72" applyFont="1" applyAlignment="1">
      <alignment horizontal="right" wrapText="1"/>
    </xf>
    <xf numFmtId="0" fontId="22" fillId="0" borderId="0" xfId="72" applyFont="1" applyAlignment="1">
      <alignment horizontal="right"/>
    </xf>
    <xf numFmtId="3" fontId="22" fillId="0" borderId="17" xfId="72" applyNumberFormat="1" applyFont="1" applyBorder="1"/>
    <xf numFmtId="3" fontId="22" fillId="0" borderId="14" xfId="72" applyNumberFormat="1" applyFont="1" applyBorder="1" applyAlignment="1">
      <alignment wrapText="1"/>
    </xf>
    <xf numFmtId="0" fontId="22" fillId="0" borderId="14" xfId="72" applyFont="1" applyBorder="1"/>
    <xf numFmtId="0" fontId="25" fillId="0" borderId="14" xfId="72" applyFont="1" applyBorder="1" applyAlignment="1">
      <alignment wrapText="1"/>
    </xf>
    <xf numFmtId="0" fontId="25" fillId="0" borderId="14" xfId="72" applyFont="1" applyBorder="1"/>
    <xf numFmtId="166" fontId="25" fillId="0" borderId="14" xfId="53" applyNumberFormat="1" applyFont="1" applyBorder="1"/>
    <xf numFmtId="0" fontId="25" fillId="0" borderId="0" xfId="72" applyFont="1"/>
    <xf numFmtId="166" fontId="22" fillId="0" borderId="14" xfId="53" applyNumberFormat="1" applyFont="1" applyBorder="1"/>
    <xf numFmtId="0" fontId="25" fillId="0" borderId="0" xfId="72" applyFont="1" applyAlignment="1">
      <alignment wrapText="1"/>
    </xf>
    <xf numFmtId="0" fontId="22" fillId="0" borderId="0" xfId="74" applyFont="1" applyAlignment="1">
      <alignment wrapText="1"/>
    </xf>
    <xf numFmtId="0" fontId="22" fillId="0" borderId="0" xfId="74" applyFont="1"/>
    <xf numFmtId="0" fontId="22" fillId="0" borderId="0" xfId="74" applyFont="1" applyAlignment="1">
      <alignment horizontal="right"/>
    </xf>
    <xf numFmtId="0" fontId="25" fillId="0" borderId="0" xfId="74" applyFont="1"/>
    <xf numFmtId="3" fontId="22" fillId="0" borderId="0" xfId="74" applyNumberFormat="1" applyFont="1"/>
    <xf numFmtId="0" fontId="25" fillId="0" borderId="0" xfId="74" applyFont="1" applyAlignment="1">
      <alignment wrapText="1"/>
    </xf>
    <xf numFmtId="3" fontId="25" fillId="0" borderId="0" xfId="74" applyNumberFormat="1" applyFont="1"/>
    <xf numFmtId="3" fontId="25" fillId="0" borderId="14" xfId="74" applyNumberFormat="1" applyFont="1" applyBorder="1"/>
    <xf numFmtId="3" fontId="22" fillId="0" borderId="14" xfId="74" applyNumberFormat="1" applyFont="1" applyBorder="1"/>
    <xf numFmtId="3" fontId="22" fillId="0" borderId="14" xfId="74" applyNumberFormat="1" applyFont="1" applyBorder="1" applyAlignment="1">
      <alignment wrapText="1"/>
    </xf>
    <xf numFmtId="3" fontId="22" fillId="29" borderId="14" xfId="82" applyNumberFormat="1" applyFont="1" applyFill="1" applyBorder="1" applyAlignment="1">
      <alignment horizontal="right" wrapText="1"/>
    </xf>
    <xf numFmtId="3" fontId="25" fillId="0" borderId="14" xfId="74" applyNumberFormat="1" applyFont="1" applyBorder="1" applyAlignment="1">
      <alignment wrapText="1"/>
    </xf>
    <xf numFmtId="3" fontId="22" fillId="0" borderId="14" xfId="81" applyNumberFormat="1" applyFont="1" applyBorder="1" applyAlignment="1">
      <alignment vertical="center"/>
    </xf>
    <xf numFmtId="3" fontId="22" fillId="29" borderId="14" xfId="81" applyNumberFormat="1" applyFont="1" applyFill="1" applyBorder="1" applyAlignment="1">
      <alignment vertical="center"/>
    </xf>
    <xf numFmtId="3" fontId="25" fillId="29" borderId="14" xfId="81" applyNumberFormat="1" applyFont="1" applyFill="1" applyBorder="1" applyAlignment="1">
      <alignment horizontal="right" vertical="center" wrapText="1"/>
    </xf>
    <xf numFmtId="3" fontId="25" fillId="0" borderId="14" xfId="81" applyNumberFormat="1" applyFont="1" applyBorder="1" applyAlignment="1">
      <alignment vertical="center"/>
    </xf>
    <xf numFmtId="166" fontId="25" fillId="0" borderId="14" xfId="53" applyNumberFormat="1" applyFont="1" applyBorder="1" applyAlignment="1">
      <alignment vertical="center"/>
    </xf>
    <xf numFmtId="3" fontId="28" fillId="0" borderId="14" xfId="81" applyNumberFormat="1" applyFont="1" applyBorder="1" applyAlignment="1">
      <alignment vertical="center"/>
    </xf>
    <xf numFmtId="3" fontId="25" fillId="0" borderId="14" xfId="81" applyNumberFormat="1" applyFont="1" applyBorder="1" applyAlignment="1">
      <alignment horizontal="right" vertical="center" wrapText="1"/>
    </xf>
    <xf numFmtId="166" fontId="22" fillId="0" borderId="14" xfId="53" applyNumberFormat="1" applyFont="1" applyBorder="1" applyAlignment="1">
      <alignment vertical="center"/>
    </xf>
    <xf numFmtId="166" fontId="22" fillId="0" borderId="14" xfId="53" applyNumberFormat="1" applyFont="1" applyFill="1" applyBorder="1"/>
    <xf numFmtId="3" fontId="22" fillId="0" borderId="14" xfId="81" applyNumberFormat="1" applyFont="1" applyBorder="1" applyAlignment="1">
      <alignment horizontal="right" vertical="center" wrapText="1"/>
    </xf>
    <xf numFmtId="3" fontId="22" fillId="31" borderId="14" xfId="81" applyNumberFormat="1" applyFont="1" applyFill="1" applyBorder="1" applyAlignment="1">
      <alignment vertical="center"/>
    </xf>
    <xf numFmtId="166" fontId="25" fillId="29" borderId="14" xfId="53" applyNumberFormat="1" applyFont="1" applyFill="1" applyBorder="1" applyAlignment="1">
      <alignment vertical="center"/>
    </xf>
    <xf numFmtId="166" fontId="27" fillId="29" borderId="14" xfId="53" applyNumberFormat="1" applyFont="1" applyFill="1" applyBorder="1" applyAlignment="1">
      <alignment vertical="center"/>
    </xf>
    <xf numFmtId="166" fontId="25" fillId="29" borderId="14" xfId="53" applyNumberFormat="1" applyFont="1" applyFill="1" applyBorder="1"/>
    <xf numFmtId="3" fontId="22" fillId="29" borderId="14" xfId="81" applyNumberFormat="1" applyFont="1" applyFill="1" applyBorder="1"/>
    <xf numFmtId="166" fontId="22" fillId="29" borderId="14" xfId="53" applyNumberFormat="1" applyFont="1" applyFill="1" applyBorder="1" applyAlignment="1">
      <alignment vertical="center" wrapText="1"/>
    </xf>
    <xf numFmtId="3" fontId="25" fillId="0" borderId="14" xfId="69" applyNumberFormat="1" applyFont="1" applyBorder="1"/>
    <xf numFmtId="0" fontId="25" fillId="0" borderId="14" xfId="71" applyFont="1" applyBorder="1"/>
    <xf numFmtId="3" fontId="25" fillId="0" borderId="14" xfId="70" applyNumberFormat="1" applyFont="1" applyBorder="1" applyAlignment="1">
      <alignment wrapText="1"/>
    </xf>
    <xf numFmtId="0" fontId="29" fillId="0" borderId="0" xfId="89" applyFont="1"/>
    <xf numFmtId="0" fontId="22" fillId="0" borderId="0" xfId="89" applyFont="1" applyAlignment="1">
      <alignment horizontal="justify" wrapText="1"/>
    </xf>
    <xf numFmtId="0" fontId="29" fillId="0" borderId="0" xfId="89" applyFont="1" applyAlignment="1">
      <alignment wrapText="1"/>
    </xf>
    <xf numFmtId="0" fontId="30" fillId="0" borderId="0" xfId="89" applyFont="1"/>
    <xf numFmtId="3" fontId="29" fillId="0" borderId="0" xfId="89" applyNumberFormat="1" applyFont="1"/>
    <xf numFmtId="0" fontId="25" fillId="0" borderId="0" xfId="89" applyFont="1" applyAlignment="1">
      <alignment wrapText="1"/>
    </xf>
    <xf numFmtId="0" fontId="22" fillId="0" borderId="0" xfId="90" applyFont="1"/>
    <xf numFmtId="0" fontId="25" fillId="0" borderId="0" xfId="90" applyFont="1" applyAlignment="1">
      <alignment vertical="center"/>
    </xf>
    <xf numFmtId="0" fontId="22" fillId="0" borderId="14" xfId="91" applyFont="1" applyBorder="1" applyAlignment="1">
      <alignment horizontal="center"/>
    </xf>
    <xf numFmtId="0" fontId="22" fillId="0" borderId="14" xfId="91" applyFont="1" applyBorder="1"/>
    <xf numFmtId="167" fontId="22" fillId="0" borderId="14" xfId="91" applyNumberFormat="1" applyFont="1" applyBorder="1" applyAlignment="1">
      <alignment horizontal="right"/>
    </xf>
    <xf numFmtId="3" fontId="25" fillId="0" borderId="14" xfId="91" applyNumberFormat="1" applyFont="1" applyBorder="1" applyAlignment="1">
      <alignment horizontal="right"/>
    </xf>
    <xf numFmtId="0" fontId="22" fillId="0" borderId="14" xfId="90" applyFont="1" applyBorder="1"/>
    <xf numFmtId="3" fontId="22" fillId="0" borderId="14" xfId="91" applyNumberFormat="1" applyFont="1" applyBorder="1" applyAlignment="1">
      <alignment horizontal="right"/>
    </xf>
    <xf numFmtId="0" fontId="22" fillId="0" borderId="14" xfId="91" applyFont="1" applyBorder="1" applyAlignment="1">
      <alignment wrapText="1"/>
    </xf>
    <xf numFmtId="3" fontId="22" fillId="29" borderId="0" xfId="81" applyNumberFormat="1" applyFont="1" applyFill="1" applyAlignment="1">
      <alignment horizontal="right" wrapText="1"/>
    </xf>
    <xf numFmtId="0" fontId="22" fillId="0" borderId="15" xfId="91" applyFont="1" applyBorder="1"/>
    <xf numFmtId="167" fontId="22" fillId="0" borderId="15" xfId="91" applyNumberFormat="1" applyFont="1" applyBorder="1" applyAlignment="1">
      <alignment horizontal="right"/>
    </xf>
    <xf numFmtId="0" fontId="25" fillId="0" borderId="14" xfId="91" applyFont="1" applyBorder="1" applyAlignment="1">
      <alignment horizontal="center"/>
    </xf>
    <xf numFmtId="0" fontId="25" fillId="0" borderId="14" xfId="91" applyFont="1" applyBorder="1"/>
    <xf numFmtId="3" fontId="25" fillId="0" borderId="26" xfId="91" applyNumberFormat="1" applyFont="1" applyBorder="1" applyAlignment="1">
      <alignment horizontal="right"/>
    </xf>
    <xf numFmtId="0" fontId="22" fillId="0" borderId="0" xfId="92" applyFont="1"/>
    <xf numFmtId="0" fontId="25" fillId="0" borderId="10" xfId="93" applyFont="1" applyBorder="1" applyAlignment="1">
      <alignment horizontal="center"/>
    </xf>
    <xf numFmtId="0" fontId="25" fillId="0" borderId="27" xfId="93" applyFont="1" applyBorder="1" applyAlignment="1">
      <alignment horizontal="center"/>
    </xf>
    <xf numFmtId="0" fontId="22" fillId="0" borderId="29" xfId="93" applyFont="1" applyBorder="1" applyAlignment="1">
      <alignment horizontal="center"/>
    </xf>
    <xf numFmtId="0" fontId="22" fillId="0" borderId="11" xfId="93" applyFont="1" applyBorder="1" applyAlignment="1">
      <alignment horizontal="center"/>
    </xf>
    <xf numFmtId="0" fontId="25" fillId="0" borderId="11" xfId="93" applyFont="1" applyBorder="1" applyAlignment="1">
      <alignment horizontal="center"/>
    </xf>
    <xf numFmtId="0" fontId="25" fillId="0" borderId="29" xfId="93" applyFont="1" applyBorder="1" applyAlignment="1">
      <alignment horizontal="center" wrapText="1"/>
    </xf>
    <xf numFmtId="0" fontId="22" fillId="0" borderId="30" xfId="93" applyFont="1" applyBorder="1" applyAlignment="1">
      <alignment horizontal="center"/>
    </xf>
    <xf numFmtId="0" fontId="22" fillId="0" borderId="12" xfId="93" applyFont="1" applyBorder="1" applyAlignment="1">
      <alignment horizontal="center"/>
    </xf>
    <xf numFmtId="0" fontId="25" fillId="0" borderId="12" xfId="93" applyFont="1" applyBorder="1" applyAlignment="1">
      <alignment horizontal="center"/>
    </xf>
    <xf numFmtId="0" fontId="22" fillId="0" borderId="12" xfId="93" applyFont="1" applyBorder="1" applyAlignment="1">
      <alignment horizontal="center" wrapText="1"/>
    </xf>
    <xf numFmtId="0" fontId="25" fillId="0" borderId="30" xfId="93" applyFont="1" applyBorder="1" applyAlignment="1">
      <alignment wrapText="1"/>
    </xf>
    <xf numFmtId="0" fontId="25" fillId="0" borderId="28" xfId="93" applyFont="1" applyBorder="1" applyAlignment="1">
      <alignment horizontal="center"/>
    </xf>
    <xf numFmtId="0" fontId="25" fillId="0" borderId="25" xfId="93" applyFont="1" applyBorder="1" applyAlignment="1">
      <alignment horizontal="center"/>
    </xf>
    <xf numFmtId="0" fontId="25" fillId="0" borderId="21" xfId="93" applyFont="1" applyBorder="1" applyAlignment="1">
      <alignment horizontal="center"/>
    </xf>
    <xf numFmtId="0" fontId="25" fillId="0" borderId="28" xfId="92" applyFont="1" applyBorder="1" applyAlignment="1">
      <alignment horizontal="center"/>
    </xf>
    <xf numFmtId="0" fontId="22" fillId="32" borderId="27" xfId="93" applyFont="1" applyFill="1" applyBorder="1"/>
    <xf numFmtId="0" fontId="22" fillId="0" borderId="31" xfId="93" applyFont="1" applyBorder="1"/>
    <xf numFmtId="0" fontId="22" fillId="0" borderId="32" xfId="93" applyFont="1" applyBorder="1"/>
    <xf numFmtId="0" fontId="22" fillId="0" borderId="28" xfId="92" applyFont="1" applyBorder="1"/>
    <xf numFmtId="0" fontId="22" fillId="32" borderId="11" xfId="93" applyFont="1" applyFill="1" applyBorder="1"/>
    <xf numFmtId="0" fontId="22" fillId="0" borderId="11" xfId="93" applyFont="1" applyBorder="1"/>
    <xf numFmtId="0" fontId="22" fillId="0" borderId="0" xfId="93" applyFont="1"/>
    <xf numFmtId="0" fontId="22" fillId="0" borderId="28" xfId="93" applyFont="1" applyBorder="1" applyAlignment="1">
      <alignment horizontal="center"/>
    </xf>
    <xf numFmtId="0" fontId="22" fillId="0" borderId="28" xfId="93" applyFont="1" applyBorder="1"/>
    <xf numFmtId="0" fontId="22" fillId="0" borderId="13" xfId="93" applyFont="1" applyBorder="1"/>
    <xf numFmtId="0" fontId="22" fillId="0" borderId="27" xfId="93" applyFont="1" applyBorder="1"/>
    <xf numFmtId="0" fontId="22" fillId="0" borderId="19" xfId="93" applyFont="1" applyBorder="1"/>
    <xf numFmtId="0" fontId="22" fillId="0" borderId="28" xfId="92" applyFont="1" applyBorder="1" applyAlignment="1">
      <alignment wrapText="1"/>
    </xf>
    <xf numFmtId="0" fontId="22" fillId="0" borderId="28" xfId="92" applyFont="1" applyBorder="1" applyAlignment="1">
      <alignment horizontal="center"/>
    </xf>
    <xf numFmtId="3" fontId="22" fillId="0" borderId="28" xfId="93" applyNumberFormat="1" applyFont="1" applyBorder="1"/>
    <xf numFmtId="3" fontId="22" fillId="0" borderId="28" xfId="92" applyNumberFormat="1" applyFont="1" applyBorder="1"/>
    <xf numFmtId="167" fontId="22" fillId="0" borderId="28" xfId="93" applyNumberFormat="1" applyFont="1" applyBorder="1"/>
    <xf numFmtId="3" fontId="22" fillId="0" borderId="13" xfId="93" applyNumberFormat="1" applyFont="1" applyBorder="1"/>
    <xf numFmtId="3" fontId="25" fillId="0" borderId="28" xfId="93" applyNumberFormat="1" applyFont="1" applyBorder="1"/>
    <xf numFmtId="0" fontId="25" fillId="0" borderId="0" xfId="92" applyFont="1"/>
    <xf numFmtId="0" fontId="22" fillId="0" borderId="10" xfId="92" applyFont="1" applyBorder="1" applyAlignment="1">
      <alignment horizontal="center"/>
    </xf>
    <xf numFmtId="0" fontId="25" fillId="0" borderId="28" xfId="93" applyFont="1" applyBorder="1"/>
    <xf numFmtId="0" fontId="22" fillId="32" borderId="28" xfId="93" applyFont="1" applyFill="1" applyBorder="1"/>
    <xf numFmtId="0" fontId="22" fillId="0" borderId="14" xfId="94" applyFont="1" applyBorder="1" applyAlignment="1">
      <alignment horizontal="left" wrapText="1"/>
    </xf>
    <xf numFmtId="0" fontId="22" fillId="0" borderId="14" xfId="94" applyFont="1" applyBorder="1" applyAlignment="1">
      <alignment horizontal="center"/>
    </xf>
    <xf numFmtId="3" fontId="22" fillId="0" borderId="28" xfId="93" applyNumberFormat="1" applyFont="1" applyBorder="1" applyAlignment="1">
      <alignment horizontal="right" wrapText="1"/>
    </xf>
    <xf numFmtId="3" fontId="22" fillId="0" borderId="28" xfId="93" applyNumberFormat="1" applyFont="1" applyBorder="1" applyAlignment="1">
      <alignment horizontal="right"/>
    </xf>
    <xf numFmtId="0" fontId="22" fillId="0" borderId="28" xfId="93" applyFont="1" applyBorder="1" applyAlignment="1">
      <alignment wrapText="1"/>
    </xf>
    <xf numFmtId="0" fontId="22" fillId="29" borderId="28" xfId="93" applyFont="1" applyFill="1" applyBorder="1" applyAlignment="1">
      <alignment horizontal="center"/>
    </xf>
    <xf numFmtId="0" fontId="22" fillId="0" borderId="0" xfId="95" applyFont="1"/>
    <xf numFmtId="3" fontId="27" fillId="0" borderId="0" xfId="95" applyNumberFormat="1" applyFont="1"/>
    <xf numFmtId="0" fontId="27" fillId="0" borderId="0" xfId="95" applyFont="1"/>
    <xf numFmtId="3" fontId="25" fillId="0" borderId="0" xfId="95" applyNumberFormat="1" applyFont="1"/>
    <xf numFmtId="0" fontId="25" fillId="0" borderId="0" xfId="95" applyFont="1"/>
    <xf numFmtId="0" fontId="22" fillId="0" borderId="0" xfId="95" applyFont="1" applyAlignment="1">
      <alignment horizontal="center"/>
    </xf>
    <xf numFmtId="0" fontId="22" fillId="0" borderId="30" xfId="95" applyFont="1" applyBorder="1" applyAlignment="1">
      <alignment horizontal="center"/>
    </xf>
    <xf numFmtId="0" fontId="22" fillId="0" borderId="12" xfId="95" applyFont="1" applyBorder="1" applyAlignment="1">
      <alignment horizontal="center"/>
    </xf>
    <xf numFmtId="0" fontId="22" fillId="32" borderId="28" xfId="95" applyFont="1" applyFill="1" applyBorder="1"/>
    <xf numFmtId="0" fontId="22" fillId="0" borderId="28" xfId="95" applyFont="1" applyBorder="1"/>
    <xf numFmtId="0" fontId="22" fillId="0" borderId="30" xfId="95" applyFont="1" applyBorder="1"/>
    <xf numFmtId="0" fontId="22" fillId="0" borderId="10" xfId="95" applyFont="1" applyBorder="1"/>
    <xf numFmtId="3" fontId="22" fillId="0" borderId="30" xfId="95" applyNumberFormat="1" applyFont="1" applyBorder="1"/>
    <xf numFmtId="3" fontId="22" fillId="0" borderId="28" xfId="95" applyNumberFormat="1" applyFont="1" applyBorder="1"/>
    <xf numFmtId="3" fontId="22" fillId="0" borderId="10" xfId="95" applyNumberFormat="1" applyFont="1" applyBorder="1"/>
    <xf numFmtId="3" fontId="25" fillId="0" borderId="0" xfId="95" applyNumberFormat="1" applyFont="1" applyAlignment="1">
      <alignment vertical="center"/>
    </xf>
    <xf numFmtId="0" fontId="22" fillId="0" borderId="0" xfId="95" applyFont="1" applyAlignment="1">
      <alignment wrapText="1"/>
    </xf>
    <xf numFmtId="0" fontId="34" fillId="0" borderId="0" xfId="90" applyFont="1"/>
    <xf numFmtId="0" fontId="22" fillId="0" borderId="0" xfId="68" applyFont="1"/>
    <xf numFmtId="0" fontId="22" fillId="0" borderId="0" xfId="96" applyFont="1"/>
    <xf numFmtId="3" fontId="22" fillId="0" borderId="0" xfId="96" applyNumberFormat="1" applyFont="1"/>
    <xf numFmtId="3" fontId="22" fillId="0" borderId="0" xfId="96" applyNumberFormat="1" applyFont="1" applyAlignment="1">
      <alignment horizontal="right"/>
    </xf>
    <xf numFmtId="3" fontId="22" fillId="0" borderId="14" xfId="96" applyNumberFormat="1" applyFont="1" applyBorder="1"/>
    <xf numFmtId="3" fontId="22" fillId="0" borderId="0" xfId="68" applyNumberFormat="1" applyFont="1"/>
    <xf numFmtId="3" fontId="22" fillId="0" borderId="14" xfId="96" applyNumberFormat="1" applyFont="1" applyBorder="1" applyAlignment="1">
      <alignment wrapText="1"/>
    </xf>
    <xf numFmtId="0" fontId="36" fillId="0" borderId="0" xfId="68" applyFont="1"/>
    <xf numFmtId="0" fontId="35" fillId="0" borderId="14" xfId="96" applyFont="1" applyBorder="1"/>
    <xf numFmtId="0" fontId="35" fillId="0" borderId="14" xfId="96" applyFont="1" applyBorder="1" applyAlignment="1">
      <alignment horizontal="center"/>
    </xf>
    <xf numFmtId="3" fontId="25" fillId="0" borderId="14" xfId="96" applyNumberFormat="1" applyFont="1" applyBorder="1" applyAlignment="1">
      <alignment horizontal="center"/>
    </xf>
    <xf numFmtId="3" fontId="25" fillId="0" borderId="14" xfId="96" applyNumberFormat="1" applyFont="1" applyBorder="1"/>
    <xf numFmtId="0" fontId="22" fillId="0" borderId="14" xfId="96" applyFont="1" applyBorder="1" applyAlignment="1">
      <alignment horizontal="center"/>
    </xf>
    <xf numFmtId="3" fontId="35" fillId="0" borderId="14" xfId="96" applyNumberFormat="1" applyFont="1" applyBorder="1"/>
    <xf numFmtId="0" fontId="25" fillId="0" borderId="0" xfId="68" applyFont="1"/>
    <xf numFmtId="3" fontId="25" fillId="0" borderId="14" xfId="96" applyNumberFormat="1" applyFont="1" applyBorder="1" applyAlignment="1">
      <alignment wrapText="1"/>
    </xf>
    <xf numFmtId="0" fontId="22" fillId="0" borderId="0" xfId="68" applyFont="1" applyAlignment="1">
      <alignment wrapText="1"/>
    </xf>
    <xf numFmtId="0" fontId="37" fillId="0" borderId="14" xfId="96" applyFont="1" applyBorder="1" applyAlignment="1">
      <alignment horizontal="center"/>
    </xf>
    <xf numFmtId="0" fontId="22" fillId="0" borderId="14" xfId="96" applyFont="1" applyBorder="1"/>
    <xf numFmtId="0" fontId="35" fillId="0" borderId="14" xfId="96" applyFont="1" applyBorder="1" applyAlignment="1">
      <alignment horizontal="center" vertical="center"/>
    </xf>
    <xf numFmtId="0" fontId="34" fillId="0" borderId="0" xfId="68" applyFont="1"/>
    <xf numFmtId="0" fontId="22" fillId="0" borderId="14" xfId="68" applyFont="1" applyBorder="1" applyAlignment="1">
      <alignment horizontal="center"/>
    </xf>
    <xf numFmtId="0" fontId="22" fillId="0" borderId="14" xfId="68" applyFont="1" applyBorder="1"/>
    <xf numFmtId="168" fontId="25" fillId="0" borderId="0" xfId="68" applyNumberFormat="1" applyFont="1"/>
    <xf numFmtId="0" fontId="25" fillId="0" borderId="10" xfId="68" applyFont="1" applyBorder="1" applyAlignment="1">
      <alignment horizontal="center"/>
    </xf>
    <xf numFmtId="0" fontId="25" fillId="0" borderId="10" xfId="68" applyFont="1" applyBorder="1" applyAlignment="1">
      <alignment horizontal="center" wrapText="1"/>
    </xf>
    <xf numFmtId="0" fontId="25" fillId="0" borderId="29" xfId="68" applyFont="1" applyBorder="1" applyAlignment="1">
      <alignment horizontal="center"/>
    </xf>
    <xf numFmtId="0" fontId="25" fillId="0" borderId="29" xfId="68" applyFont="1" applyBorder="1"/>
    <xf numFmtId="0" fontId="22" fillId="0" borderId="29" xfId="68" applyFont="1" applyBorder="1"/>
    <xf numFmtId="3" fontId="22" fillId="0" borderId="14" xfId="68" applyNumberFormat="1" applyFont="1" applyBorder="1" applyAlignment="1">
      <alignment horizontal="center"/>
    </xf>
    <xf numFmtId="168" fontId="25" fillId="0" borderId="14" xfId="68" applyNumberFormat="1" applyFont="1" applyBorder="1" applyAlignment="1">
      <alignment horizontal="center"/>
    </xf>
    <xf numFmtId="0" fontId="25" fillId="0" borderId="14" xfId="68" applyFont="1" applyBorder="1"/>
    <xf numFmtId="0" fontId="25" fillId="0" borderId="14" xfId="68" applyFont="1" applyBorder="1" applyAlignment="1">
      <alignment horizontal="center"/>
    </xf>
    <xf numFmtId="3" fontId="25" fillId="0" borderId="14" xfId="68" applyNumberFormat="1" applyFont="1" applyBorder="1" applyAlignment="1">
      <alignment horizontal="center"/>
    </xf>
    <xf numFmtId="168" fontId="25" fillId="0" borderId="14" xfId="68" applyNumberFormat="1" applyFont="1" applyBorder="1"/>
    <xf numFmtId="0" fontId="22" fillId="0" borderId="14" xfId="68" applyFont="1" applyBorder="1" applyAlignment="1">
      <alignment wrapText="1"/>
    </xf>
    <xf numFmtId="3" fontId="22" fillId="0" borderId="14" xfId="68" applyNumberFormat="1" applyFont="1" applyBorder="1" applyAlignment="1">
      <alignment horizontal="right" vertical="top" wrapText="1"/>
    </xf>
    <xf numFmtId="168" fontId="22" fillId="0" borderId="14" xfId="68" applyNumberFormat="1" applyFont="1" applyBorder="1"/>
    <xf numFmtId="3" fontId="22" fillId="0" borderId="14" xfId="68" applyNumberFormat="1" applyFont="1" applyBorder="1"/>
    <xf numFmtId="0" fontId="25" fillId="0" borderId="14" xfId="68" applyFont="1" applyBorder="1" applyAlignment="1">
      <alignment wrapText="1"/>
    </xf>
    <xf numFmtId="3" fontId="25" fillId="0" borderId="14" xfId="68" applyNumberFormat="1" applyFont="1" applyBorder="1"/>
    <xf numFmtId="49" fontId="25" fillId="0" borderId="14" xfId="68" applyNumberFormat="1" applyFont="1" applyBorder="1" applyAlignment="1">
      <alignment wrapText="1"/>
    </xf>
    <xf numFmtId="3" fontId="25" fillId="0" borderId="14" xfId="68" applyNumberFormat="1" applyFont="1" applyBorder="1" applyAlignment="1">
      <alignment horizontal="right" vertical="top" wrapText="1"/>
    </xf>
    <xf numFmtId="0" fontId="22" fillId="0" borderId="0" xfId="68" applyFont="1" applyAlignment="1">
      <alignment horizontal="center"/>
    </xf>
    <xf numFmtId="3" fontId="25" fillId="0" borderId="0" xfId="68" applyNumberFormat="1" applyFont="1"/>
    <xf numFmtId="168" fontId="25" fillId="0" borderId="34" xfId="68" applyNumberFormat="1" applyFont="1" applyBorder="1"/>
    <xf numFmtId="0" fontId="25" fillId="0" borderId="28" xfId="68" applyFont="1" applyBorder="1"/>
    <xf numFmtId="0" fontId="22" fillId="0" borderId="28" xfId="68" applyFont="1" applyBorder="1"/>
    <xf numFmtId="3" fontId="22" fillId="0" borderId="28" xfId="68" applyNumberFormat="1" applyFont="1" applyBorder="1"/>
    <xf numFmtId="168" fontId="25" fillId="0" borderId="12" xfId="68" applyNumberFormat="1" applyFont="1" applyBorder="1"/>
    <xf numFmtId="0" fontId="22" fillId="0" borderId="28" xfId="68" applyFont="1" applyBorder="1" applyAlignment="1">
      <alignment wrapText="1"/>
    </xf>
    <xf numFmtId="0" fontId="22" fillId="0" borderId="28" xfId="68" applyFont="1" applyBorder="1" applyAlignment="1">
      <alignment horizontal="center" vertical="center"/>
    </xf>
    <xf numFmtId="168" fontId="25" fillId="0" borderId="25" xfId="68" applyNumberFormat="1" applyFont="1" applyBorder="1"/>
    <xf numFmtId="0" fontId="22" fillId="0" borderId="10" xfId="68" applyFont="1" applyBorder="1" applyAlignment="1">
      <alignment wrapText="1"/>
    </xf>
    <xf numFmtId="0" fontId="22" fillId="0" borderId="10" xfId="68" applyFont="1" applyBorder="1" applyAlignment="1">
      <alignment horizontal="center" vertical="center"/>
    </xf>
    <xf numFmtId="3" fontId="22" fillId="0" borderId="10" xfId="68" applyNumberFormat="1" applyFont="1" applyBorder="1"/>
    <xf numFmtId="0" fontId="22" fillId="0" borderId="14" xfId="68" applyFont="1" applyBorder="1" applyAlignment="1">
      <alignment horizontal="center" vertical="center"/>
    </xf>
    <xf numFmtId="0" fontId="25" fillId="0" borderId="35" xfId="96" applyFont="1" applyBorder="1" applyAlignment="1">
      <alignment horizontal="center"/>
    </xf>
    <xf numFmtId="0" fontId="25" fillId="0" borderId="36" xfId="96" applyFont="1" applyBorder="1" applyAlignment="1">
      <alignment horizontal="center"/>
    </xf>
    <xf numFmtId="0" fontId="35" fillId="0" borderId="0" xfId="100" applyFont="1"/>
    <xf numFmtId="0" fontId="25" fillId="0" borderId="14" xfId="100" applyFont="1" applyBorder="1" applyAlignment="1">
      <alignment horizontal="center" vertical="top" wrapText="1"/>
    </xf>
    <xf numFmtId="0" fontId="37" fillId="0" borderId="0" xfId="100" applyFont="1"/>
    <xf numFmtId="0" fontId="22" fillId="0" borderId="14" xfId="100" applyFont="1" applyBorder="1" applyAlignment="1">
      <alignment horizontal="center" vertical="top" wrapText="1"/>
    </xf>
    <xf numFmtId="0" fontId="25" fillId="0" borderId="14" xfId="100" applyFont="1" applyBorder="1" applyAlignment="1">
      <alignment horizontal="left" vertical="top" wrapText="1"/>
    </xf>
    <xf numFmtId="3" fontId="25" fillId="0" borderId="14" xfId="100" applyNumberFormat="1" applyFont="1" applyBorder="1" applyAlignment="1">
      <alignment horizontal="right" vertical="center" wrapText="1"/>
    </xf>
    <xf numFmtId="0" fontId="22" fillId="0" borderId="14" xfId="100" applyFont="1" applyBorder="1" applyAlignment="1">
      <alignment horizontal="left" vertical="top" wrapText="1"/>
    </xf>
    <xf numFmtId="3" fontId="22" fillId="0" borderId="14" xfId="100" applyNumberFormat="1" applyFont="1" applyBorder="1" applyAlignment="1">
      <alignment horizontal="right" vertical="center" wrapText="1"/>
    </xf>
    <xf numFmtId="0" fontId="22" fillId="29" borderId="0" xfId="99" applyFont="1" applyFill="1"/>
    <xf numFmtId="0" fontId="22" fillId="0" borderId="0" xfId="99" applyFont="1"/>
    <xf numFmtId="0" fontId="25" fillId="29" borderId="0" xfId="99" applyFont="1" applyFill="1" applyAlignment="1">
      <alignment horizontal="center" vertical="top" wrapText="1"/>
    </xf>
    <xf numFmtId="0" fontId="25" fillId="29" borderId="14" xfId="99" applyFont="1" applyFill="1" applyBorder="1" applyAlignment="1">
      <alignment horizontal="center" vertical="top" wrapText="1"/>
    </xf>
    <xf numFmtId="0" fontId="25" fillId="29" borderId="0" xfId="99" applyFont="1" applyFill="1"/>
    <xf numFmtId="0" fontId="25" fillId="0" borderId="0" xfId="99" applyFont="1"/>
    <xf numFmtId="0" fontId="22" fillId="29" borderId="14" xfId="99" applyFont="1" applyFill="1" applyBorder="1" applyAlignment="1">
      <alignment horizontal="center" vertical="top" wrapText="1"/>
    </xf>
    <xf numFmtId="0" fontId="22" fillId="0" borderId="14" xfId="99" applyFont="1" applyBorder="1" applyAlignment="1">
      <alignment horizontal="center" vertical="top" wrapText="1"/>
    </xf>
    <xf numFmtId="0" fontId="22" fillId="0" borderId="14" xfId="99" applyFont="1" applyBorder="1" applyAlignment="1">
      <alignment horizontal="left" vertical="top" wrapText="1"/>
    </xf>
    <xf numFmtId="3" fontId="22" fillId="0" borderId="14" xfId="99" applyNumberFormat="1" applyFont="1" applyBorder="1" applyAlignment="1">
      <alignment horizontal="right" vertical="top" wrapText="1"/>
    </xf>
    <xf numFmtId="3" fontId="22" fillId="0" borderId="0" xfId="99" applyNumberFormat="1" applyFont="1"/>
    <xf numFmtId="166" fontId="22" fillId="0" borderId="14" xfId="102" applyNumberFormat="1" applyFont="1" applyFill="1" applyBorder="1" applyAlignment="1">
      <alignment horizontal="right" vertical="center" wrapText="1"/>
    </xf>
    <xf numFmtId="168" fontId="35" fillId="0" borderId="0" xfId="100" applyNumberFormat="1" applyFont="1"/>
    <xf numFmtId="4" fontId="22" fillId="0" borderId="0" xfId="72" applyNumberFormat="1" applyFont="1"/>
    <xf numFmtId="166" fontId="22" fillId="29" borderId="14" xfId="53" applyNumberFormat="1" applyFont="1" applyFill="1" applyBorder="1" applyAlignment="1">
      <alignment horizontal="right" vertical="center" wrapText="1"/>
    </xf>
    <xf numFmtId="4" fontId="25" fillId="0" borderId="0" xfId="74" applyNumberFormat="1" applyFont="1"/>
    <xf numFmtId="0" fontId="22" fillId="0" borderId="14" xfId="100" quotePrefix="1" applyFont="1" applyBorder="1" applyAlignment="1">
      <alignment horizontal="center" vertical="top" wrapText="1"/>
    </xf>
    <xf numFmtId="49" fontId="22" fillId="0" borderId="14" xfId="100" applyNumberFormat="1" applyFont="1" applyBorder="1" applyAlignment="1">
      <alignment horizontal="center" vertical="top" wrapText="1"/>
    </xf>
    <xf numFmtId="3" fontId="25" fillId="0" borderId="14" xfId="81" applyNumberFormat="1" applyFont="1" applyBorder="1" applyAlignment="1">
      <alignment horizontal="center" vertical="center" wrapText="1"/>
    </xf>
    <xf numFmtId="166" fontId="25" fillId="0" borderId="14" xfId="53" applyNumberFormat="1" applyFont="1" applyBorder="1" applyAlignment="1">
      <alignment horizontal="center" vertical="center" wrapText="1"/>
    </xf>
    <xf numFmtId="0" fontId="22" fillId="29" borderId="17" xfId="81" applyFont="1" applyFill="1" applyBorder="1" applyAlignment="1">
      <alignment wrapText="1"/>
    </xf>
    <xf numFmtId="4" fontId="22" fillId="0" borderId="17" xfId="72" applyNumberFormat="1" applyFont="1" applyBorder="1"/>
    <xf numFmtId="0" fontId="22" fillId="29" borderId="14" xfId="81" applyFont="1" applyFill="1" applyBorder="1" applyAlignment="1">
      <alignment wrapText="1"/>
    </xf>
    <xf numFmtId="0" fontId="22" fillId="0" borderId="14" xfId="72" applyFont="1" applyBorder="1" applyAlignment="1">
      <alignment wrapText="1"/>
    </xf>
    <xf numFmtId="0" fontId="22" fillId="29" borderId="14" xfId="80" applyFont="1" applyFill="1" applyBorder="1" applyAlignment="1">
      <alignment wrapText="1"/>
    </xf>
    <xf numFmtId="4" fontId="25" fillId="0" borderId="17" xfId="72" applyNumberFormat="1" applyFont="1" applyBorder="1"/>
    <xf numFmtId="0" fontId="25" fillId="0" borderId="37" xfId="72" applyFont="1" applyBorder="1" applyAlignment="1">
      <alignment wrapText="1"/>
    </xf>
    <xf numFmtId="3" fontId="25" fillId="0" borderId="38" xfId="72" applyNumberFormat="1" applyFont="1" applyBorder="1"/>
    <xf numFmtId="4" fontId="25" fillId="0" borderId="14" xfId="72" applyNumberFormat="1" applyFont="1" applyBorder="1"/>
    <xf numFmtId="4" fontId="22" fillId="0" borderId="40" xfId="72" applyNumberFormat="1" applyFont="1" applyBorder="1"/>
    <xf numFmtId="4" fontId="25" fillId="0" borderId="40" xfId="72" applyNumberFormat="1" applyFont="1" applyBorder="1"/>
    <xf numFmtId="4" fontId="25" fillId="0" borderId="39" xfId="72" applyNumberFormat="1" applyFont="1" applyBorder="1"/>
    <xf numFmtId="165" fontId="22" fillId="0" borderId="14" xfId="72" applyNumberFormat="1" applyFont="1" applyBorder="1" applyAlignment="1">
      <alignment wrapText="1"/>
    </xf>
    <xf numFmtId="0" fontId="37" fillId="0" borderId="0" xfId="0" applyFont="1"/>
    <xf numFmtId="0" fontId="35" fillId="0" borderId="0" xfId="0" applyFont="1"/>
    <xf numFmtId="3" fontId="25" fillId="0" borderId="14" xfId="68" applyNumberFormat="1" applyFont="1" applyBorder="1" applyAlignment="1">
      <alignment horizontal="center" wrapText="1"/>
    </xf>
    <xf numFmtId="0" fontId="25" fillId="0" borderId="14" xfId="68" applyFont="1" applyBorder="1" applyAlignment="1">
      <alignment horizontal="left"/>
    </xf>
    <xf numFmtId="0" fontId="22" fillId="0" borderId="0" xfId="97" applyFont="1"/>
    <xf numFmtId="3" fontId="22" fillId="0" borderId="0" xfId="97" applyNumberFormat="1" applyFont="1"/>
    <xf numFmtId="0" fontId="22" fillId="0" borderId="14" xfId="97" applyFont="1" applyBorder="1" applyAlignment="1">
      <alignment horizontal="center" wrapText="1"/>
    </xf>
    <xf numFmtId="3" fontId="22" fillId="0" borderId="14" xfId="97" applyNumberFormat="1" applyFont="1" applyBorder="1" applyAlignment="1">
      <alignment horizontal="center" wrapText="1"/>
    </xf>
    <xf numFmtId="0" fontId="25" fillId="0" borderId="14" xfId="97" applyFont="1" applyBorder="1" applyAlignment="1">
      <alignment horizontal="left"/>
    </xf>
    <xf numFmtId="3" fontId="22" fillId="0" borderId="14" xfId="97" applyNumberFormat="1" applyFont="1" applyBorder="1" applyAlignment="1">
      <alignment horizontal="center"/>
    </xf>
    <xf numFmtId="0" fontId="25" fillId="0" borderId="14" xfId="97" applyFont="1" applyBorder="1"/>
    <xf numFmtId="3" fontId="25" fillId="0" borderId="14" xfId="97" applyNumberFormat="1" applyFont="1" applyBorder="1"/>
    <xf numFmtId="0" fontId="22" fillId="0" borderId="14" xfId="97" applyFont="1" applyBorder="1"/>
    <xf numFmtId="3" fontId="22" fillId="0" borderId="14" xfId="97" applyNumberFormat="1" applyFont="1" applyBorder="1"/>
    <xf numFmtId="3" fontId="25" fillId="0" borderId="14" xfId="97" applyNumberFormat="1" applyFont="1" applyBorder="1" applyAlignment="1">
      <alignment horizontal="right"/>
    </xf>
    <xf numFmtId="0" fontId="22" fillId="0" borderId="14" xfId="96" applyFont="1" applyBorder="1" applyAlignment="1">
      <alignment horizontal="center" vertical="center" wrapText="1"/>
    </xf>
    <xf numFmtId="3" fontId="22" fillId="0" borderId="14" xfId="96" applyNumberFormat="1" applyFont="1" applyBorder="1" applyAlignment="1">
      <alignment horizontal="center" vertical="center" wrapText="1"/>
    </xf>
    <xf numFmtId="0" fontId="22" fillId="0" borderId="14" xfId="96" applyFont="1" applyBorder="1" applyAlignment="1">
      <alignment wrapText="1"/>
    </xf>
    <xf numFmtId="0" fontId="35" fillId="0" borderId="14" xfId="96" applyFont="1" applyBorder="1" applyAlignment="1">
      <alignment horizontal="left" wrapText="1" indent="1"/>
    </xf>
    <xf numFmtId="0" fontId="25" fillId="0" borderId="14" xfId="96" applyFont="1" applyBorder="1"/>
    <xf numFmtId="0" fontId="22" fillId="0" borderId="0" xfId="89" applyFont="1" applyAlignment="1">
      <alignment wrapText="1"/>
    </xf>
    <xf numFmtId="0" fontId="22" fillId="0" borderId="0" xfId="89" applyFont="1"/>
    <xf numFmtId="0" fontId="27" fillId="0" borderId="14" xfId="89" applyFont="1" applyBorder="1" applyAlignment="1">
      <alignment horizontal="left"/>
    </xf>
    <xf numFmtId="0" fontId="22" fillId="0" borderId="14" xfId="89" applyFont="1" applyBorder="1" applyAlignment="1">
      <alignment wrapText="1"/>
    </xf>
    <xf numFmtId="0" fontId="22" fillId="0" borderId="14" xfId="89" applyFont="1" applyBorder="1"/>
    <xf numFmtId="3" fontId="22" fillId="0" borderId="14" xfId="89" applyNumberFormat="1" applyFont="1" applyBorder="1"/>
    <xf numFmtId="0" fontId="25" fillId="0" borderId="14" xfId="89" applyFont="1" applyBorder="1" applyAlignment="1">
      <alignment vertical="center" wrapText="1"/>
    </xf>
    <xf numFmtId="0" fontId="25" fillId="0" borderId="14" xfId="89" applyFont="1" applyBorder="1"/>
    <xf numFmtId="3" fontId="25" fillId="0" borderId="14" xfId="89" applyNumberFormat="1" applyFont="1" applyBorder="1"/>
    <xf numFmtId="0" fontId="25" fillId="0" borderId="14" xfId="89" applyFont="1" applyBorder="1" applyAlignment="1">
      <alignment wrapText="1"/>
    </xf>
    <xf numFmtId="0" fontId="25" fillId="0" borderId="14" xfId="89" applyFont="1" applyBorder="1" applyAlignment="1">
      <alignment horizontal="center" wrapText="1"/>
    </xf>
    <xf numFmtId="0" fontId="22" fillId="0" borderId="14" xfId="89" applyFont="1" applyBorder="1" applyAlignment="1">
      <alignment horizontal="center"/>
    </xf>
    <xf numFmtId="0" fontId="27" fillId="0" borderId="14" xfId="89" applyFont="1" applyBorder="1" applyAlignment="1">
      <alignment horizontal="center"/>
    </xf>
    <xf numFmtId="3" fontId="27" fillId="0" borderId="14" xfId="89" applyNumberFormat="1" applyFont="1" applyBorder="1"/>
    <xf numFmtId="0" fontId="25" fillId="0" borderId="14" xfId="89" applyFont="1" applyBorder="1" applyAlignment="1">
      <alignment horizontal="center" vertical="center" wrapText="1"/>
    </xf>
    <xf numFmtId="0" fontId="25" fillId="0" borderId="14" xfId="81" applyFont="1" applyBorder="1" applyAlignment="1">
      <alignment horizontal="center" vertical="center" wrapText="1"/>
    </xf>
    <xf numFmtId="3" fontId="25" fillId="0" borderId="14" xfId="69" applyNumberFormat="1" applyFont="1" applyBorder="1" applyAlignment="1">
      <alignment wrapText="1"/>
    </xf>
    <xf numFmtId="3" fontId="22" fillId="0" borderId="14" xfId="69" applyNumberFormat="1" applyFont="1" applyBorder="1" applyAlignment="1">
      <alignment wrapText="1"/>
    </xf>
    <xf numFmtId="4" fontId="22" fillId="30" borderId="14" xfId="80" applyNumberFormat="1" applyFont="1" applyFill="1" applyBorder="1" applyAlignment="1">
      <alignment horizontal="right" vertical="center" wrapText="1"/>
    </xf>
    <xf numFmtId="0" fontId="22" fillId="0" borderId="14" xfId="0" applyFont="1" applyBorder="1" applyAlignment="1">
      <alignment horizontal="left" wrapText="1"/>
    </xf>
    <xf numFmtId="4" fontId="25" fillId="30" borderId="14" xfId="80" applyNumberFormat="1" applyFont="1" applyFill="1" applyBorder="1" applyAlignment="1">
      <alignment horizontal="right" vertical="center" wrapText="1"/>
    </xf>
    <xf numFmtId="3" fontId="22" fillId="0" borderId="14" xfId="70" applyNumberFormat="1" applyFont="1" applyBorder="1" applyAlignment="1">
      <alignment wrapText="1"/>
    </xf>
    <xf numFmtId="4" fontId="22" fillId="30" borderId="14" xfId="80" applyNumberFormat="1" applyFont="1" applyFill="1" applyBorder="1" applyAlignment="1">
      <alignment horizontal="right" wrapText="1"/>
    </xf>
    <xf numFmtId="4" fontId="25" fillId="30" borderId="14" xfId="80" applyNumberFormat="1" applyFont="1" applyFill="1" applyBorder="1" applyAlignment="1">
      <alignment horizontal="right" wrapText="1"/>
    </xf>
    <xf numFmtId="0" fontId="25" fillId="0" borderId="14" xfId="80" applyFont="1" applyBorder="1" applyAlignment="1">
      <alignment horizontal="left" vertical="center" wrapText="1" indent="1"/>
    </xf>
    <xf numFmtId="0" fontId="25" fillId="0" borderId="14" xfId="80" applyFont="1" applyBorder="1" applyAlignment="1">
      <alignment horizontal="left" vertical="center" wrapText="1" indent="2"/>
    </xf>
    <xf numFmtId="0" fontId="22" fillId="0" borderId="14" xfId="80" applyFont="1" applyBorder="1" applyAlignment="1">
      <alignment horizontal="left" vertical="center" wrapText="1" indent="2"/>
    </xf>
    <xf numFmtId="0" fontId="22" fillId="0" borderId="14" xfId="0" applyFont="1" applyBorder="1" applyAlignment="1">
      <alignment horizontal="left" wrapText="1" indent="5"/>
    </xf>
    <xf numFmtId="4" fontId="22" fillId="0" borderId="14" xfId="72" applyNumberFormat="1" applyFont="1" applyBorder="1"/>
    <xf numFmtId="0" fontId="22" fillId="0" borderId="14" xfId="80" applyFont="1" applyBorder="1" applyAlignment="1">
      <alignment horizontal="left" vertical="center" wrapText="1" indent="1"/>
    </xf>
    <xf numFmtId="4" fontId="25" fillId="29" borderId="14" xfId="81" applyNumberFormat="1" applyFont="1" applyFill="1" applyBorder="1" applyAlignment="1">
      <alignment horizontal="right" vertical="center" wrapText="1"/>
    </xf>
    <xf numFmtId="3" fontId="25" fillId="0" borderId="14" xfId="100" applyNumberFormat="1" applyFont="1" applyBorder="1" applyAlignment="1">
      <alignment horizontal="center" vertical="top" wrapText="1"/>
    </xf>
    <xf numFmtId="168" fontId="37" fillId="0" borderId="14" xfId="100" applyNumberFormat="1" applyFont="1" applyBorder="1" applyAlignment="1">
      <alignment horizontal="center"/>
    </xf>
    <xf numFmtId="168" fontId="35" fillId="0" borderId="14" xfId="100" applyNumberFormat="1" applyFont="1" applyBorder="1"/>
    <xf numFmtId="168" fontId="35" fillId="0" borderId="14" xfId="100" applyNumberFormat="1" applyFont="1" applyBorder="1" applyAlignment="1">
      <alignment horizontal="right" vertical="center"/>
    </xf>
    <xf numFmtId="168" fontId="37" fillId="0" borderId="14" xfId="100" applyNumberFormat="1" applyFont="1" applyBorder="1" applyAlignment="1">
      <alignment horizontal="right" vertical="center"/>
    </xf>
    <xf numFmtId="0" fontId="37" fillId="0" borderId="14" xfId="100" applyFont="1" applyBorder="1" applyAlignment="1">
      <alignment horizontal="center"/>
    </xf>
    <xf numFmtId="0" fontId="35" fillId="0" borderId="14" xfId="100" applyFont="1" applyBorder="1" applyAlignment="1">
      <alignment horizontal="center"/>
    </xf>
    <xf numFmtId="2" fontId="35" fillId="0" borderId="14" xfId="100" applyNumberFormat="1" applyFont="1" applyBorder="1" applyAlignment="1">
      <alignment vertical="center"/>
    </xf>
    <xf numFmtId="2" fontId="37" fillId="0" borderId="14" xfId="100" applyNumberFormat="1" applyFont="1" applyBorder="1" applyAlignment="1">
      <alignment vertical="center"/>
    </xf>
    <xf numFmtId="0" fontId="25" fillId="0" borderId="14" xfId="96" applyFont="1" applyBorder="1" applyAlignment="1">
      <alignment horizontal="center"/>
    </xf>
    <xf numFmtId="0" fontId="25" fillId="0" borderId="14" xfId="89" applyFont="1" applyBorder="1" applyAlignment="1">
      <alignment horizontal="left" vertical="center" wrapText="1"/>
    </xf>
    <xf numFmtId="3" fontId="25" fillId="0" borderId="14" xfId="99" applyNumberFormat="1" applyFont="1" applyBorder="1" applyAlignment="1">
      <alignment vertical="top"/>
    </xf>
    <xf numFmtId="0" fontId="25" fillId="29" borderId="14" xfId="81" applyFont="1" applyFill="1" applyBorder="1" applyAlignment="1">
      <alignment wrapText="1"/>
    </xf>
    <xf numFmtId="4" fontId="22" fillId="29" borderId="14" xfId="81" applyNumberFormat="1" applyFont="1" applyFill="1" applyBorder="1" applyAlignment="1">
      <alignment horizontal="right" vertical="center" wrapText="1"/>
    </xf>
    <xf numFmtId="165" fontId="22" fillId="0" borderId="14" xfId="80" applyNumberFormat="1" applyFont="1" applyBorder="1" applyAlignment="1">
      <alignment wrapText="1"/>
    </xf>
    <xf numFmtId="165" fontId="22" fillId="29" borderId="14" xfId="80" applyNumberFormat="1" applyFont="1" applyFill="1" applyBorder="1" applyAlignment="1">
      <alignment wrapText="1"/>
    </xf>
    <xf numFmtId="0" fontId="22" fillId="0" borderId="14" xfId="80" applyFont="1" applyBorder="1" applyAlignment="1">
      <alignment wrapText="1"/>
    </xf>
    <xf numFmtId="0" fontId="22" fillId="29" borderId="14" xfId="81" applyFont="1" applyFill="1" applyBorder="1" applyAlignment="1">
      <alignment horizontal="left" wrapText="1"/>
    </xf>
    <xf numFmtId="0" fontId="25" fillId="29" borderId="14" xfId="81" applyFont="1" applyFill="1" applyBorder="1" applyAlignment="1">
      <alignment vertical="center" wrapText="1"/>
    </xf>
    <xf numFmtId="165" fontId="22" fillId="29" borderId="14" xfId="81" applyNumberFormat="1" applyFont="1" applyFill="1" applyBorder="1" applyAlignment="1">
      <alignment wrapText="1"/>
    </xf>
    <xf numFmtId="0" fontId="25" fillId="29" borderId="14" xfId="80" applyFont="1" applyFill="1" applyBorder="1" applyAlignment="1">
      <alignment vertical="center" wrapText="1"/>
    </xf>
    <xf numFmtId="0" fontId="22" fillId="29" borderId="14" xfId="80" applyFont="1" applyFill="1" applyBorder="1" applyAlignment="1">
      <alignment vertical="center" wrapText="1"/>
    </xf>
    <xf numFmtId="0" fontId="22" fillId="29" borderId="14" xfId="81" applyFont="1" applyFill="1" applyBorder="1" applyAlignment="1">
      <alignment vertical="center" wrapText="1"/>
    </xf>
    <xf numFmtId="0" fontId="25" fillId="0" borderId="14" xfId="77" applyFont="1" applyBorder="1" applyAlignment="1">
      <alignment horizontal="left" vertical="center" wrapText="1"/>
    </xf>
    <xf numFmtId="4" fontId="25" fillId="0" borderId="14" xfId="0" applyNumberFormat="1" applyFont="1" applyBorder="1" applyAlignment="1">
      <alignment vertical="center"/>
    </xf>
    <xf numFmtId="0" fontId="22" fillId="0" borderId="14" xfId="77" applyFont="1" applyBorder="1" applyAlignment="1">
      <alignment wrapText="1"/>
    </xf>
    <xf numFmtId="4" fontId="22" fillId="0" borderId="14" xfId="0" applyNumberFormat="1" applyFont="1" applyBorder="1"/>
    <xf numFmtId="0" fontId="22" fillId="0" borderId="14" xfId="0" applyFont="1" applyBorder="1" applyAlignment="1">
      <alignment wrapText="1"/>
    </xf>
    <xf numFmtId="0" fontId="22" fillId="0" borderId="14" xfId="77" applyFont="1" applyBorder="1"/>
    <xf numFmtId="3" fontId="26" fillId="0" borderId="14" xfId="69" applyNumberFormat="1" applyFont="1" applyBorder="1" applyAlignment="1">
      <alignment wrapText="1"/>
    </xf>
    <xf numFmtId="0" fontId="26" fillId="0" borderId="39" xfId="0" applyFont="1" applyBorder="1" applyAlignment="1">
      <alignment wrapText="1"/>
    </xf>
    <xf numFmtId="0" fontId="26" fillId="0" borderId="14" xfId="0" applyFont="1" applyBorder="1" applyAlignment="1">
      <alignment wrapText="1"/>
    </xf>
    <xf numFmtId="3" fontId="26" fillId="0" borderId="14" xfId="0" applyNumberFormat="1" applyFont="1" applyBorder="1" applyAlignment="1">
      <alignment wrapText="1"/>
    </xf>
    <xf numFmtId="4" fontId="26" fillId="30" borderId="14" xfId="80" applyNumberFormat="1" applyFont="1" applyFill="1" applyBorder="1" applyAlignment="1">
      <alignment horizontal="right" vertical="center" wrapText="1"/>
    </xf>
    <xf numFmtId="3" fontId="26" fillId="30" borderId="14" xfId="80" applyNumberFormat="1" applyFont="1" applyFill="1" applyBorder="1" applyAlignment="1">
      <alignment horizontal="right" vertical="center" wrapText="1"/>
    </xf>
    <xf numFmtId="0" fontId="25" fillId="0" borderId="14" xfId="96" applyFont="1" applyBorder="1" applyAlignment="1">
      <alignment horizontal="center" wrapText="1"/>
    </xf>
    <xf numFmtId="0" fontId="35" fillId="0" borderId="14" xfId="96" applyFont="1" applyBorder="1" applyAlignment="1">
      <alignment horizontal="center" wrapText="1"/>
    </xf>
    <xf numFmtId="168" fontId="25" fillId="0" borderId="14" xfId="96" applyNumberFormat="1" applyFont="1" applyBorder="1" applyAlignment="1">
      <alignment horizontal="center"/>
    </xf>
    <xf numFmtId="0" fontId="25" fillId="0" borderId="14" xfId="96" applyFont="1" applyBorder="1" applyAlignment="1">
      <alignment wrapText="1"/>
    </xf>
    <xf numFmtId="168" fontId="25" fillId="0" borderId="14" xfId="96" applyNumberFormat="1" applyFont="1" applyBorder="1"/>
    <xf numFmtId="168" fontId="22" fillId="0" borderId="14" xfId="96" applyNumberFormat="1" applyFont="1" applyBorder="1"/>
    <xf numFmtId="165" fontId="22" fillId="0" borderId="14" xfId="96" applyNumberFormat="1" applyFont="1" applyBorder="1" applyAlignment="1">
      <alignment wrapText="1"/>
    </xf>
    <xf numFmtId="0" fontId="35" fillId="0" borderId="14" xfId="96" applyFont="1" applyBorder="1" applyAlignment="1">
      <alignment horizontal="left" wrapText="1"/>
    </xf>
    <xf numFmtId="0" fontId="25" fillId="0" borderId="14" xfId="96" applyFont="1" applyBorder="1" applyAlignment="1">
      <alignment horizontal="left" wrapText="1"/>
    </xf>
    <xf numFmtId="165" fontId="25" fillId="0" borderId="14" xfId="96" applyNumberFormat="1" applyFont="1" applyBorder="1" applyAlignment="1">
      <alignment horizontal="left" wrapText="1"/>
    </xf>
    <xf numFmtId="0" fontId="22" fillId="0" borderId="14" xfId="96" applyFont="1" applyBorder="1" applyAlignment="1">
      <alignment horizontal="left" wrapText="1"/>
    </xf>
    <xf numFmtId="3" fontId="25" fillId="0" borderId="14" xfId="100" applyNumberFormat="1" applyFont="1" applyBorder="1" applyAlignment="1">
      <alignment horizontal="right" vertical="top" wrapText="1"/>
    </xf>
    <xf numFmtId="0" fontId="35" fillId="0" borderId="14" xfId="96" applyFont="1" applyBorder="1" applyAlignment="1">
      <alignment wrapText="1"/>
    </xf>
    <xf numFmtId="4" fontId="22" fillId="0" borderId="14" xfId="81" applyNumberFormat="1" applyFont="1" applyBorder="1" applyAlignment="1">
      <alignment vertical="center"/>
    </xf>
    <xf numFmtId="0" fontId="22" fillId="0" borderId="14" xfId="81" applyFont="1" applyBorder="1" applyAlignment="1">
      <alignment horizontal="left" vertical="center" wrapText="1"/>
    </xf>
    <xf numFmtId="0" fontId="25" fillId="0" borderId="14" xfId="81" applyFont="1" applyBorder="1" applyAlignment="1">
      <alignment horizontal="left" vertical="center" wrapText="1"/>
    </xf>
    <xf numFmtId="4" fontId="25" fillId="0" borderId="14" xfId="81" applyNumberFormat="1" applyFont="1" applyBorder="1" applyAlignment="1">
      <alignment vertical="center"/>
    </xf>
    <xf numFmtId="0" fontId="22" fillId="0" borderId="14" xfId="80" applyFont="1" applyBorder="1" applyAlignment="1">
      <alignment horizontal="left" vertical="center" wrapText="1"/>
    </xf>
    <xf numFmtId="0" fontId="25" fillId="29" borderId="14" xfId="81" applyFont="1" applyFill="1" applyBorder="1" applyAlignment="1">
      <alignment horizontal="left" vertical="center" wrapText="1"/>
    </xf>
    <xf numFmtId="49" fontId="25" fillId="0" borderId="14" xfId="100" applyNumberFormat="1" applyFont="1" applyBorder="1" applyAlignment="1">
      <alignment horizontal="center" vertical="top" wrapText="1"/>
    </xf>
    <xf numFmtId="0" fontId="37" fillId="0" borderId="14" xfId="100" applyFont="1" applyBorder="1" applyAlignment="1">
      <alignment horizontal="center" vertical="center"/>
    </xf>
    <xf numFmtId="0" fontId="35" fillId="0" borderId="14" xfId="100" applyFont="1" applyBorder="1" applyAlignment="1">
      <alignment horizontal="center" vertical="center"/>
    </xf>
    <xf numFmtId="49" fontId="22" fillId="0" borderId="14" xfId="100" quotePrefix="1" applyNumberFormat="1" applyFont="1" applyBorder="1" applyAlignment="1">
      <alignment horizontal="center" vertical="top" wrapText="1"/>
    </xf>
    <xf numFmtId="168" fontId="35" fillId="0" borderId="14" xfId="100" applyNumberFormat="1" applyFont="1" applyBorder="1" applyAlignment="1">
      <alignment vertical="center"/>
    </xf>
    <xf numFmtId="168" fontId="37" fillId="0" borderId="14" xfId="100" applyNumberFormat="1" applyFont="1" applyBorder="1" applyAlignment="1">
      <alignment vertical="center"/>
    </xf>
    <xf numFmtId="0" fontId="25" fillId="0" borderId="14" xfId="74" applyFont="1" applyBorder="1" applyAlignment="1">
      <alignment wrapText="1"/>
    </xf>
    <xf numFmtId="0" fontId="25" fillId="29" borderId="14" xfId="82" applyFont="1" applyFill="1" applyBorder="1" applyAlignment="1">
      <alignment horizontal="center" vertical="center" wrapText="1"/>
    </xf>
    <xf numFmtId="0" fontId="22" fillId="0" borderId="14" xfId="74" applyFont="1" applyBorder="1" applyAlignment="1">
      <alignment wrapText="1"/>
    </xf>
    <xf numFmtId="0" fontId="22" fillId="0" borderId="14" xfId="81" applyFont="1" applyBorder="1" applyAlignment="1">
      <alignment horizontal="left" wrapText="1"/>
    </xf>
    <xf numFmtId="4" fontId="22" fillId="0" borderId="14" xfId="74" applyNumberFormat="1" applyFont="1" applyBorder="1"/>
    <xf numFmtId="0" fontId="22" fillId="0" borderId="14" xfId="73" applyFont="1" applyBorder="1" applyAlignment="1">
      <alignment wrapText="1"/>
    </xf>
    <xf numFmtId="4" fontId="25" fillId="0" borderId="14" xfId="74" applyNumberFormat="1" applyFont="1" applyBorder="1"/>
    <xf numFmtId="0" fontId="25" fillId="0" borderId="14" xfId="74" applyFont="1" applyBorder="1"/>
    <xf numFmtId="0" fontId="22" fillId="0" borderId="14" xfId="74" applyFont="1" applyBorder="1"/>
    <xf numFmtId="0" fontId="25" fillId="29" borderId="14" xfId="81" applyFont="1" applyFill="1" applyBorder="1" applyAlignment="1">
      <alignment horizontal="center" vertical="center" wrapText="1"/>
    </xf>
    <xf numFmtId="3" fontId="25" fillId="0" borderId="42" xfId="91" applyNumberFormat="1" applyFont="1" applyBorder="1" applyAlignment="1">
      <alignment horizontal="right"/>
    </xf>
    <xf numFmtId="3" fontId="22" fillId="29" borderId="43" xfId="81" applyNumberFormat="1" applyFont="1" applyFill="1" applyBorder="1" applyAlignment="1">
      <alignment horizontal="right" wrapText="1"/>
    </xf>
    <xf numFmtId="3" fontId="22" fillId="29" borderId="42" xfId="81" applyNumberFormat="1" applyFont="1" applyFill="1" applyBorder="1" applyAlignment="1">
      <alignment horizontal="right" wrapText="1"/>
    </xf>
    <xf numFmtId="4" fontId="22" fillId="0" borderId="0" xfId="74" applyNumberFormat="1" applyFont="1"/>
    <xf numFmtId="0" fontId="22" fillId="0" borderId="14" xfId="0" applyFont="1" applyBorder="1" applyAlignment="1">
      <alignment horizontal="center" vertical="top" wrapText="1"/>
    </xf>
    <xf numFmtId="0" fontId="22" fillId="0" borderId="14" xfId="0" applyFont="1" applyBorder="1" applyAlignment="1">
      <alignment horizontal="left" vertical="top" wrapText="1"/>
    </xf>
    <xf numFmtId="3" fontId="22" fillId="0" borderId="14" xfId="0" applyNumberFormat="1" applyFont="1" applyBorder="1" applyAlignment="1">
      <alignment horizontal="right" vertical="top" wrapText="1"/>
    </xf>
    <xf numFmtId="3" fontId="35" fillId="0" borderId="0" xfId="100" applyNumberFormat="1" applyFont="1"/>
    <xf numFmtId="0" fontId="41" fillId="0" borderId="0" xfId="97" applyFont="1"/>
    <xf numFmtId="0" fontId="25" fillId="0" borderId="0" xfId="0" applyFont="1" applyAlignment="1">
      <alignment horizontal="center" vertical="top" wrapText="1"/>
    </xf>
    <xf numFmtId="0" fontId="25" fillId="0" borderId="0" xfId="0" applyFont="1" applyAlignment="1">
      <alignment horizontal="left" vertical="top" wrapText="1"/>
    </xf>
    <xf numFmtId="3" fontId="25" fillId="0" borderId="0" xfId="0" applyNumberFormat="1" applyFont="1" applyAlignment="1">
      <alignment horizontal="right" vertical="top" wrapText="1"/>
    </xf>
    <xf numFmtId="0" fontId="33" fillId="0" borderId="14" xfId="95" applyFont="1" applyBorder="1" applyAlignment="1">
      <alignment wrapText="1"/>
    </xf>
    <xf numFmtId="3" fontId="27" fillId="0" borderId="14" xfId="95" applyNumberFormat="1" applyFont="1" applyBorder="1" applyAlignment="1">
      <alignment horizontal="right"/>
    </xf>
    <xf numFmtId="0" fontId="27" fillId="0" borderId="14" xfId="95" applyFont="1" applyBorder="1" applyAlignment="1">
      <alignment horizontal="right"/>
    </xf>
    <xf numFmtId="0" fontId="22" fillId="0" borderId="14" xfId="95" applyFont="1" applyBorder="1" applyAlignment="1">
      <alignment wrapText="1"/>
    </xf>
    <xf numFmtId="3" fontId="22" fillId="0" borderId="14" xfId="95" applyNumberFormat="1" applyFont="1" applyBorder="1"/>
    <xf numFmtId="0" fontId="27" fillId="0" borderId="14" xfId="95" applyFont="1" applyBorder="1" applyAlignment="1">
      <alignment wrapText="1"/>
    </xf>
    <xf numFmtId="3" fontId="27" fillId="0" borderId="14" xfId="95" applyNumberFormat="1" applyFont="1" applyBorder="1"/>
    <xf numFmtId="0" fontId="22" fillId="0" borderId="10" xfId="93" applyFont="1" applyBorder="1" applyAlignment="1">
      <alignment horizontal="center"/>
    </xf>
    <xf numFmtId="0" fontId="22" fillId="0" borderId="33" xfId="93" applyFont="1" applyBorder="1"/>
    <xf numFmtId="0" fontId="22" fillId="0" borderId="14" xfId="95" applyFont="1" applyBorder="1" applyAlignment="1">
      <alignment horizontal="center"/>
    </xf>
    <xf numFmtId="0" fontId="22" fillId="0" borderId="14" xfId="95" applyFont="1" applyBorder="1" applyAlignment="1">
      <alignment horizontal="center" wrapText="1"/>
    </xf>
    <xf numFmtId="0" fontId="22" fillId="0" borderId="29" xfId="95" applyFont="1" applyBorder="1" applyAlignment="1">
      <alignment horizontal="center"/>
    </xf>
    <xf numFmtId="0" fontId="22" fillId="0" borderId="11" xfId="95" applyFont="1" applyBorder="1" applyAlignment="1">
      <alignment horizontal="center"/>
    </xf>
    <xf numFmtId="0" fontId="22" fillId="0" borderId="28" xfId="95" applyFont="1" applyBorder="1" applyAlignment="1">
      <alignment horizontal="center"/>
    </xf>
    <xf numFmtId="0" fontId="22" fillId="0" borderId="28" xfId="95" applyFont="1" applyBorder="1" applyAlignment="1">
      <alignment horizontal="left"/>
    </xf>
    <xf numFmtId="0" fontId="22" fillId="0" borderId="28" xfId="95" applyFont="1" applyBorder="1" applyAlignment="1">
      <alignment wrapText="1"/>
    </xf>
    <xf numFmtId="0" fontId="22" fillId="0" borderId="10" xfId="95" applyFont="1" applyBorder="1" applyAlignment="1">
      <alignment horizontal="center"/>
    </xf>
    <xf numFmtId="0" fontId="22" fillId="0" borderId="17" xfId="91" applyFont="1" applyBorder="1" applyAlignment="1">
      <alignment horizontal="center"/>
    </xf>
    <xf numFmtId="0" fontId="22" fillId="0" borderId="17" xfId="91" applyFont="1" applyBorder="1" applyAlignment="1">
      <alignment wrapText="1"/>
    </xf>
    <xf numFmtId="0" fontId="22" fillId="0" borderId="17" xfId="91" applyFont="1" applyBorder="1"/>
    <xf numFmtId="167" fontId="22" fillId="0" borderId="17" xfId="91" applyNumberFormat="1" applyFont="1" applyBorder="1" applyAlignment="1">
      <alignment horizontal="right"/>
    </xf>
    <xf numFmtId="0" fontId="22" fillId="0" borderId="14" xfId="91" applyFont="1" applyBorder="1" applyAlignment="1">
      <alignment horizontal="center" wrapText="1"/>
    </xf>
    <xf numFmtId="0" fontId="22" fillId="0" borderId="15" xfId="91" applyFont="1" applyBorder="1" applyAlignment="1">
      <alignment horizontal="center" wrapText="1"/>
    </xf>
    <xf numFmtId="0" fontId="22" fillId="0" borderId="15" xfId="91" applyFont="1" applyBorder="1" applyAlignment="1">
      <alignment wrapText="1"/>
    </xf>
    <xf numFmtId="0" fontId="25" fillId="0" borderId="14" xfId="99" applyFont="1" applyBorder="1" applyAlignment="1">
      <alignment horizontal="left" vertical="top" wrapText="1"/>
    </xf>
    <xf numFmtId="0" fontId="22" fillId="0" borderId="14" xfId="68" applyFont="1" applyBorder="1" applyAlignment="1">
      <alignment horizontal="left"/>
    </xf>
    <xf numFmtId="0" fontId="22" fillId="0" borderId="14" xfId="97" applyFont="1" applyBorder="1" applyAlignment="1">
      <alignment horizontal="left"/>
    </xf>
    <xf numFmtId="0" fontId="38" fillId="0" borderId="0" xfId="0" applyFont="1" applyAlignment="1">
      <alignment horizontal="center" vertical="top" wrapText="1"/>
    </xf>
    <xf numFmtId="0" fontId="26" fillId="0" borderId="0" xfId="95" applyFont="1"/>
    <xf numFmtId="3" fontId="27" fillId="0" borderId="0" xfId="95" applyNumberFormat="1" applyFont="1" applyAlignment="1">
      <alignment wrapText="1"/>
    </xf>
    <xf numFmtId="3" fontId="22" fillId="0" borderId="0" xfId="95" applyNumberFormat="1" applyFont="1"/>
    <xf numFmtId="0" fontId="33" fillId="0" borderId="14" xfId="95" applyFont="1" applyBorder="1"/>
    <xf numFmtId="0" fontId="22" fillId="0" borderId="14" xfId="95" applyFont="1" applyBorder="1"/>
    <xf numFmtId="0" fontId="27" fillId="0" borderId="14" xfId="95" applyFont="1" applyBorder="1"/>
    <xf numFmtId="0" fontId="25" fillId="0" borderId="15" xfId="91" applyFont="1" applyBorder="1" applyAlignment="1">
      <alignment horizontal="center"/>
    </xf>
    <xf numFmtId="0" fontId="25" fillId="0" borderId="22" xfId="91" applyFont="1" applyBorder="1" applyAlignment="1">
      <alignment horizontal="center"/>
    </xf>
    <xf numFmtId="0" fontId="25" fillId="0" borderId="20" xfId="91" applyFont="1" applyBorder="1"/>
    <xf numFmtId="0" fontId="25" fillId="0" borderId="23" xfId="91" applyFont="1" applyBorder="1" applyAlignment="1">
      <alignment horizontal="center"/>
    </xf>
    <xf numFmtId="0" fontId="25" fillId="0" borderId="20" xfId="91" applyFont="1" applyBorder="1" applyAlignment="1">
      <alignment horizontal="center"/>
    </xf>
    <xf numFmtId="0" fontId="25" fillId="0" borderId="23" xfId="91" applyFont="1" applyBorder="1"/>
    <xf numFmtId="0" fontId="25" fillId="0" borderId="17" xfId="91" applyFont="1" applyBorder="1" applyAlignment="1">
      <alignment horizontal="center"/>
    </xf>
    <xf numFmtId="0" fontId="25" fillId="0" borderId="24" xfId="91" applyFont="1" applyBorder="1" applyAlignment="1">
      <alignment horizontal="center"/>
    </xf>
    <xf numFmtId="0" fontId="42" fillId="31" borderId="14" xfId="0" applyFont="1" applyFill="1" applyBorder="1" applyAlignment="1">
      <alignment horizontal="center" vertical="top" wrapText="1"/>
    </xf>
    <xf numFmtId="0" fontId="22" fillId="31" borderId="14" xfId="0" applyFont="1" applyFill="1" applyBorder="1" applyAlignment="1">
      <alignment horizontal="center" vertical="top" wrapText="1"/>
    </xf>
    <xf numFmtId="0" fontId="45" fillId="0" borderId="14" xfId="0" applyFont="1" applyBorder="1" applyAlignment="1">
      <alignment horizontal="center" vertical="top" wrapText="1"/>
    </xf>
    <xf numFmtId="0" fontId="45" fillId="0" borderId="14" xfId="0" applyFont="1" applyBorder="1" applyAlignment="1">
      <alignment horizontal="left" vertical="top" wrapText="1"/>
    </xf>
    <xf numFmtId="3" fontId="45" fillId="0" borderId="14" xfId="0" applyNumberFormat="1" applyFont="1" applyBorder="1" applyAlignment="1">
      <alignment horizontal="right" vertical="top" wrapText="1"/>
    </xf>
    <xf numFmtId="3" fontId="43" fillId="31" borderId="14" xfId="0" applyNumberFormat="1" applyFont="1" applyFill="1" applyBorder="1" applyAlignment="1">
      <alignment horizontal="right" vertical="top" wrapText="1"/>
    </xf>
    <xf numFmtId="3" fontId="44" fillId="31" borderId="14" xfId="0" applyNumberFormat="1" applyFont="1" applyFill="1" applyBorder="1" applyAlignment="1">
      <alignment horizontal="right" vertical="top" wrapText="1"/>
    </xf>
    <xf numFmtId="0" fontId="42" fillId="31" borderId="14" xfId="0" applyFont="1" applyFill="1" applyBorder="1" applyAlignment="1">
      <alignment horizontal="left" vertical="top" wrapText="1"/>
    </xf>
    <xf numFmtId="3" fontId="42" fillId="31" borderId="14" xfId="0" applyNumberFormat="1" applyFont="1" applyFill="1" applyBorder="1" applyAlignment="1">
      <alignment horizontal="right" vertical="top" wrapText="1"/>
    </xf>
    <xf numFmtId="0" fontId="46" fillId="31" borderId="14" xfId="0" applyFont="1" applyFill="1" applyBorder="1" applyAlignment="1">
      <alignment horizontal="center" vertical="top" wrapText="1"/>
    </xf>
    <xf numFmtId="0" fontId="46" fillId="31" borderId="14" xfId="0" applyFont="1" applyFill="1" applyBorder="1" applyAlignment="1">
      <alignment horizontal="left" vertical="top" wrapText="1"/>
    </xf>
    <xf numFmtId="3" fontId="46" fillId="31" borderId="14" xfId="0" applyNumberFormat="1" applyFont="1" applyFill="1" applyBorder="1" applyAlignment="1">
      <alignment horizontal="right" vertical="top" wrapText="1"/>
    </xf>
    <xf numFmtId="0" fontId="42" fillId="31" borderId="17" xfId="0" applyFont="1" applyFill="1" applyBorder="1" applyAlignment="1">
      <alignment horizontal="center" vertical="top" wrapText="1"/>
    </xf>
    <xf numFmtId="0" fontId="39" fillId="0" borderId="14" xfId="100" applyFont="1" applyBorder="1" applyAlignment="1">
      <alignment horizontal="center"/>
    </xf>
    <xf numFmtId="0" fontId="25" fillId="0" borderId="14" xfId="100" applyFont="1" applyBorder="1" applyAlignment="1">
      <alignment horizontal="center" vertical="top" wrapText="1"/>
    </xf>
    <xf numFmtId="0" fontId="37" fillId="0" borderId="0" xfId="100" applyFont="1" applyAlignment="1">
      <alignment horizontal="center"/>
    </xf>
    <xf numFmtId="0" fontId="25" fillId="0" borderId="0" xfId="100" applyFont="1" applyAlignment="1">
      <alignment horizontal="center" vertical="top" wrapText="1"/>
    </xf>
    <xf numFmtId="0" fontId="25" fillId="0" borderId="0" xfId="81" applyFont="1" applyAlignment="1">
      <alignment horizontal="center" vertical="center" wrapText="1"/>
    </xf>
    <xf numFmtId="0" fontId="25" fillId="29" borderId="14" xfId="81" applyFont="1" applyFill="1" applyBorder="1" applyAlignment="1">
      <alignment horizontal="center" vertical="center" wrapText="1"/>
    </xf>
    <xf numFmtId="0" fontId="25" fillId="29" borderId="15" xfId="81" applyFont="1" applyFill="1" applyBorder="1" applyAlignment="1">
      <alignment horizontal="center" vertical="center" wrapText="1"/>
    </xf>
    <xf numFmtId="0" fontId="25" fillId="0" borderId="0" xfId="72" applyFont="1" applyAlignment="1">
      <alignment horizontal="center" vertical="center" wrapText="1"/>
    </xf>
    <xf numFmtId="0" fontId="25" fillId="0" borderId="0" xfId="77" applyFont="1" applyAlignment="1">
      <alignment horizontal="center" vertical="center" wrapText="1"/>
    </xf>
    <xf numFmtId="3" fontId="25" fillId="0" borderId="0" xfId="70" applyNumberFormat="1" applyFont="1" applyAlignment="1">
      <alignment horizontal="center" vertical="center" wrapText="1"/>
    </xf>
    <xf numFmtId="0" fontId="25" fillId="0" borderId="0" xfId="72" applyFont="1" applyAlignment="1">
      <alignment horizontal="center" vertical="center"/>
    </xf>
    <xf numFmtId="0" fontId="25" fillId="0" borderId="0" xfId="72" applyFont="1" applyAlignment="1">
      <alignment horizontal="center"/>
    </xf>
    <xf numFmtId="0" fontId="25" fillId="0" borderId="0" xfId="74" applyFont="1" applyAlignment="1">
      <alignment horizontal="center"/>
    </xf>
    <xf numFmtId="0" fontId="25" fillId="0" borderId="0" xfId="92" applyFont="1" applyAlignment="1">
      <alignment horizontal="center"/>
    </xf>
    <xf numFmtId="0" fontId="25" fillId="0" borderId="28" xfId="93" applyFont="1" applyBorder="1" applyAlignment="1">
      <alignment horizontal="center" wrapText="1"/>
    </xf>
    <xf numFmtId="0" fontId="25" fillId="0" borderId="10" xfId="93" applyFont="1" applyBorder="1" applyAlignment="1">
      <alignment horizontal="center" vertical="center" wrapText="1"/>
    </xf>
    <xf numFmtId="0" fontId="25" fillId="0" borderId="29" xfId="93" applyFont="1" applyBorder="1" applyAlignment="1">
      <alignment horizontal="center" vertical="center" wrapText="1"/>
    </xf>
    <xf numFmtId="0" fontId="25" fillId="0" borderId="30" xfId="93" applyFont="1" applyBorder="1" applyAlignment="1">
      <alignment horizontal="center" vertical="center" wrapText="1"/>
    </xf>
    <xf numFmtId="0" fontId="25" fillId="0" borderId="13" xfId="93" applyFont="1" applyBorder="1" applyAlignment="1">
      <alignment horizontal="center" wrapText="1"/>
    </xf>
    <xf numFmtId="0" fontId="25" fillId="0" borderId="0" xfId="95" applyFont="1" applyAlignment="1">
      <alignment horizontal="center"/>
    </xf>
    <xf numFmtId="0" fontId="22" fillId="0" borderId="14" xfId="95" applyFont="1" applyBorder="1" applyAlignment="1">
      <alignment horizontal="center"/>
    </xf>
    <xf numFmtId="0" fontId="22" fillId="0" borderId="15" xfId="95" applyFont="1" applyBorder="1" applyAlignment="1">
      <alignment horizontal="center" vertical="top"/>
    </xf>
    <xf numFmtId="0" fontId="22" fillId="0" borderId="17" xfId="95" applyFont="1" applyBorder="1" applyAlignment="1">
      <alignment horizontal="center" vertical="top"/>
    </xf>
    <xf numFmtId="0" fontId="22" fillId="0" borderId="15" xfId="95" applyFont="1" applyBorder="1" applyAlignment="1">
      <alignment horizontal="center" wrapText="1"/>
    </xf>
    <xf numFmtId="0" fontId="22" fillId="0" borderId="17" xfId="95" applyFont="1" applyBorder="1" applyAlignment="1">
      <alignment horizontal="center" wrapText="1"/>
    </xf>
    <xf numFmtId="0" fontId="25" fillId="0" borderId="0" xfId="90" applyFont="1" applyAlignment="1">
      <alignment horizontal="center" vertical="center"/>
    </xf>
    <xf numFmtId="0" fontId="25" fillId="0" borderId="0" xfId="89" applyFont="1" applyAlignment="1">
      <alignment horizontal="center" wrapText="1"/>
    </xf>
    <xf numFmtId="0" fontId="25" fillId="0" borderId="0" xfId="96" applyFont="1" applyAlignment="1">
      <alignment horizontal="center" vertical="center"/>
    </xf>
    <xf numFmtId="0" fontId="25" fillId="0" borderId="34" xfId="96" applyFont="1" applyBorder="1" applyAlignment="1">
      <alignment horizontal="center" vertical="center"/>
    </xf>
    <xf numFmtId="0" fontId="25" fillId="0" borderId="14" xfId="96" applyFont="1" applyBorder="1" applyAlignment="1">
      <alignment horizontal="center"/>
    </xf>
    <xf numFmtId="168" fontId="25" fillId="0" borderId="14" xfId="96" applyNumberFormat="1" applyFont="1" applyBorder="1" applyAlignment="1">
      <alignment horizontal="center"/>
    </xf>
    <xf numFmtId="0" fontId="25" fillId="0" borderId="39" xfId="96" applyFont="1" applyBorder="1" applyAlignment="1">
      <alignment horizontal="center" vertical="center"/>
    </xf>
    <xf numFmtId="0" fontId="25" fillId="0" borderId="41" xfId="96" applyFont="1" applyBorder="1" applyAlignment="1">
      <alignment horizontal="center" vertical="center"/>
    </xf>
    <xf numFmtId="0" fontId="25" fillId="0" borderId="42" xfId="96" applyFont="1" applyBorder="1" applyAlignment="1">
      <alignment horizontal="center" vertical="center"/>
    </xf>
    <xf numFmtId="0" fontId="25" fillId="0" borderId="0" xfId="68" applyFont="1" applyAlignment="1">
      <alignment horizontal="center"/>
    </xf>
    <xf numFmtId="0" fontId="25" fillId="0" borderId="13" xfId="96" applyFont="1" applyBorder="1" applyAlignment="1">
      <alignment horizontal="center"/>
    </xf>
    <xf numFmtId="0" fontId="25" fillId="0" borderId="25" xfId="96" applyFont="1" applyBorder="1" applyAlignment="1">
      <alignment horizontal="center"/>
    </xf>
    <xf numFmtId="168" fontId="25" fillId="0" borderId="28" xfId="96" applyNumberFormat="1" applyFont="1" applyBorder="1" applyAlignment="1">
      <alignment horizontal="center"/>
    </xf>
    <xf numFmtId="168" fontId="25" fillId="0" borderId="10" xfId="96" applyNumberFormat="1" applyFont="1" applyBorder="1" applyAlignment="1">
      <alignment horizontal="center"/>
    </xf>
    <xf numFmtId="0" fontId="25" fillId="0" borderId="18" xfId="96" applyFont="1" applyBorder="1" applyAlignment="1">
      <alignment horizontal="center"/>
    </xf>
    <xf numFmtId="0" fontId="25" fillId="0" borderId="0" xfId="96" applyFont="1" applyAlignment="1">
      <alignment horizontal="center"/>
    </xf>
    <xf numFmtId="0" fontId="37" fillId="0" borderId="14" xfId="100" applyFont="1" applyBorder="1"/>
    <xf numFmtId="49" fontId="34" fillId="0" borderId="0" xfId="68" applyNumberFormat="1" applyFont="1" applyAlignment="1">
      <alignment horizontal="left" wrapText="1"/>
    </xf>
    <xf numFmtId="0" fontId="25" fillId="0" borderId="0" xfId="97" applyFont="1" applyAlignment="1">
      <alignment horizontal="center" wrapText="1"/>
    </xf>
    <xf numFmtId="0" fontId="38" fillId="29" borderId="0" xfId="99" applyFont="1" applyFill="1" applyAlignment="1">
      <alignment horizontal="center" vertical="top" wrapText="1"/>
    </xf>
    <xf numFmtId="0" fontId="38" fillId="0" borderId="0" xfId="0" applyFont="1" applyAlignment="1">
      <alignment horizontal="center" vertical="top" wrapText="1"/>
    </xf>
    <xf numFmtId="0" fontId="25" fillId="0" borderId="34" xfId="0" applyFont="1" applyBorder="1" applyAlignment="1">
      <alignment horizontal="center" vertical="center" wrapText="1"/>
    </xf>
    <xf numFmtId="3" fontId="25" fillId="0" borderId="0" xfId="95" applyNumberFormat="1" applyFont="1" applyAlignment="1">
      <alignment horizontal="center" vertical="center" wrapText="1"/>
    </xf>
  </cellXfs>
  <cellStyles count="10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7" xr:uid="{00000000-0005-0000-0000-000006000000}"/>
    <cellStyle name="20% - Accent2" xfId="8" xr:uid="{00000000-0005-0000-0000-000007000000}"/>
    <cellStyle name="20% - Accent3" xfId="9" xr:uid="{00000000-0005-0000-0000-000008000000}"/>
    <cellStyle name="20% - Accent4" xfId="10" xr:uid="{00000000-0005-0000-0000-000009000000}"/>
    <cellStyle name="20% - Accent5" xfId="11" xr:uid="{00000000-0005-0000-0000-00000A000000}"/>
    <cellStyle name="20% - Accent6" xfId="12" xr:uid="{00000000-0005-0000-0000-00000B000000}"/>
    <cellStyle name="40% - 1. jelölőszín" xfId="13" builtinId="31" customBuiltin="1"/>
    <cellStyle name="40% - 2. jelölőszín" xfId="14" builtinId="35" customBuiltin="1"/>
    <cellStyle name="40% - 3. jelölőszín" xfId="15" builtinId="39" customBuiltin="1"/>
    <cellStyle name="40% - 4. jelölőszín" xfId="16" builtinId="43" customBuiltin="1"/>
    <cellStyle name="40% - 5. jelölőszín" xfId="17" builtinId="47" customBuiltin="1"/>
    <cellStyle name="40% - 6. jelölőszín" xfId="18" builtinId="51" customBuiltin="1"/>
    <cellStyle name="40% - Accent1" xfId="19" xr:uid="{00000000-0005-0000-0000-000012000000}"/>
    <cellStyle name="40% - Accent2" xfId="20" xr:uid="{00000000-0005-0000-0000-000013000000}"/>
    <cellStyle name="40% - Accent3" xfId="21" xr:uid="{00000000-0005-0000-0000-000014000000}"/>
    <cellStyle name="40% - Accent4" xfId="22" xr:uid="{00000000-0005-0000-0000-000015000000}"/>
    <cellStyle name="40% - Accent5" xfId="23" xr:uid="{00000000-0005-0000-0000-000016000000}"/>
    <cellStyle name="40% - Accent6" xfId="24" xr:uid="{00000000-0005-0000-0000-000017000000}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60% - Accent1" xfId="31" xr:uid="{00000000-0005-0000-0000-00001E000000}"/>
    <cellStyle name="60% - Accent2" xfId="32" xr:uid="{00000000-0005-0000-0000-00001F000000}"/>
    <cellStyle name="60% - Accent3" xfId="33" xr:uid="{00000000-0005-0000-0000-000020000000}"/>
    <cellStyle name="60% - Accent4" xfId="34" xr:uid="{00000000-0005-0000-0000-000021000000}"/>
    <cellStyle name="60% - Accent5" xfId="35" xr:uid="{00000000-0005-0000-0000-000022000000}"/>
    <cellStyle name="60% - Accent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Bevitel" xfId="44" builtinId="20" customBuiltin="1"/>
    <cellStyle name="Calculation" xfId="45" xr:uid="{00000000-0005-0000-0000-00002C000000}"/>
    <cellStyle name="Check Cell" xfId="46" xr:uid="{00000000-0005-0000-0000-00002D000000}"/>
    <cellStyle name="Cím" xfId="47" builtinId="15" customBuiltin="1"/>
    <cellStyle name="Címsor 1" xfId="48" builtinId="16" customBuiltin="1"/>
    <cellStyle name="Címsor 2" xfId="49" builtinId="17" customBuiltin="1"/>
    <cellStyle name="Címsor 3" xfId="50" builtinId="18" customBuiltin="1"/>
    <cellStyle name="Címsor 4" xfId="51" builtinId="19" customBuiltin="1"/>
    <cellStyle name="Excel Built-in Normál 2" xfId="97" xr:uid="{00000000-0005-0000-0000-000033000000}"/>
    <cellStyle name="Excel Built-in Normál_2012. évi költségvetés I. módosítás VÉGLEGES" xfId="98" xr:uid="{00000000-0005-0000-0000-000034000000}"/>
    <cellStyle name="Explanatory Text" xfId="52" xr:uid="{00000000-0005-0000-0000-000035000000}"/>
    <cellStyle name="Ezres" xfId="53" builtinId="3"/>
    <cellStyle name="Ezres 2" xfId="54" xr:uid="{00000000-0005-0000-0000-000037000000}"/>
    <cellStyle name="Ezres 3" xfId="55" xr:uid="{00000000-0005-0000-0000-000038000000}"/>
    <cellStyle name="Ezres 3 2" xfId="101" xr:uid="{00000000-0005-0000-0000-000039000000}"/>
    <cellStyle name="Ezres 4" xfId="102" xr:uid="{00000000-0005-0000-0000-00003A000000}"/>
    <cellStyle name="Figyelmeztetés" xfId="56" builtinId="11" customBuiltin="1"/>
    <cellStyle name="Good" xfId="57" xr:uid="{00000000-0005-0000-0000-00003C000000}"/>
    <cellStyle name="Heading 1" xfId="58" xr:uid="{00000000-0005-0000-0000-00003D000000}"/>
    <cellStyle name="Heading 2" xfId="59" xr:uid="{00000000-0005-0000-0000-00003E000000}"/>
    <cellStyle name="Heading 3" xfId="60" xr:uid="{00000000-0005-0000-0000-00003F000000}"/>
    <cellStyle name="Heading 4" xfId="61" xr:uid="{00000000-0005-0000-0000-000040000000}"/>
    <cellStyle name="Hivatkozott cella" xfId="62" builtinId="24" customBuiltin="1"/>
    <cellStyle name="Input" xfId="63" xr:uid="{00000000-0005-0000-0000-000042000000}"/>
    <cellStyle name="Jegyzet" xfId="64" builtinId="10" customBuiltin="1"/>
    <cellStyle name="Kimenet" xfId="65" builtinId="21" customBuiltin="1"/>
    <cellStyle name="Linked Cell" xfId="66" xr:uid="{00000000-0005-0000-0000-000045000000}"/>
    <cellStyle name="Neutral" xfId="67" xr:uid="{00000000-0005-0000-0000-000046000000}"/>
    <cellStyle name="Normál" xfId="0" builtinId="0"/>
    <cellStyle name="Normál 2" xfId="68" xr:uid="{00000000-0005-0000-0000-000048000000}"/>
    <cellStyle name="Normál 2 2" xfId="106" xr:uid="{00000000-0005-0000-0000-000049000000}"/>
    <cellStyle name="Normál 3" xfId="100" xr:uid="{00000000-0005-0000-0000-00004A000000}"/>
    <cellStyle name="Normál 4" xfId="103" xr:uid="{00000000-0005-0000-0000-00004B000000}"/>
    <cellStyle name="Normál 5" xfId="104" xr:uid="{00000000-0005-0000-0000-00004C000000}"/>
    <cellStyle name="Normál 6" xfId="105" xr:uid="{00000000-0005-0000-0000-00004D000000}"/>
    <cellStyle name="Normál_2007_Koncepció táblák" xfId="69" xr:uid="{00000000-0005-0000-0000-00004E000000}"/>
    <cellStyle name="Normál_2007_Koncepció táblák_2013. évi költségvetés I." xfId="70" xr:uid="{00000000-0005-0000-0000-00004F000000}"/>
    <cellStyle name="Normál_2012. évi költségvetés I. módosítás VÉGLEGES" xfId="89" xr:uid="{00000000-0005-0000-0000-000050000000}"/>
    <cellStyle name="Normál_2012. évi költségvetés IV. módosítás" xfId="71" xr:uid="{00000000-0005-0000-0000-000051000000}"/>
    <cellStyle name="Normál_2013 évi költségvetéshez 2013.02.19." xfId="92" xr:uid="{00000000-0005-0000-0000-000052000000}"/>
    <cellStyle name="Normál_2013 évi költségvetéshez 2013.02.19._2014 évi költségvetés Tündi táblák" xfId="95" xr:uid="{00000000-0005-0000-0000-000053000000}"/>
    <cellStyle name="Normál_2013. évi költségvetés I." xfId="72" xr:uid="{00000000-0005-0000-0000-000054000000}"/>
    <cellStyle name="Normál_2013. évi költségvetés I._2013. évi költségvetés II. forduló testületi előterjesztés" xfId="73" xr:uid="{00000000-0005-0000-0000-000055000000}"/>
    <cellStyle name="Normál_2013. évi költségvetés II. forduló testületi előterjesztés" xfId="74" xr:uid="{00000000-0005-0000-0000-000056000000}"/>
    <cellStyle name="Normál_2013. évi költségvetés II. forduló testületi előterjesztés2." xfId="90" xr:uid="{00000000-0005-0000-0000-000057000000}"/>
    <cellStyle name="Normál_2014. évi kv. 6. tábla_kitöltve_szűkített II.fordulóhoz 2" xfId="75" xr:uid="{00000000-0005-0000-0000-000058000000}"/>
    <cellStyle name="Normál_4. sz. melléklet" xfId="91" xr:uid="{00000000-0005-0000-0000-000059000000}"/>
    <cellStyle name="Normal_KARSZJ3" xfId="76" xr:uid="{00000000-0005-0000-0000-00005A000000}"/>
    <cellStyle name="Normál_költségvetés10melléklet" xfId="77" xr:uid="{00000000-0005-0000-0000-00005B000000}"/>
    <cellStyle name="Normál_költségvetés10melléklet_2013. évi költségvetés I." xfId="78" xr:uid="{00000000-0005-0000-0000-00005C000000}"/>
    <cellStyle name="Normal_KTRSZJ" xfId="79" xr:uid="{00000000-0005-0000-0000-00005D000000}"/>
    <cellStyle name="Normál_Másolat eredetijeKÖLTSÉGVETÉS2005új1" xfId="80" xr:uid="{00000000-0005-0000-0000-00005E000000}"/>
    <cellStyle name="Normál_Másolat eredetijeKÖLTSÉGVETÉS2005új1_2013. évi költségvetés I." xfId="81" xr:uid="{00000000-0005-0000-0000-00005F000000}"/>
    <cellStyle name="Normál_Másolat eredetijeKÖLTSÉGVETÉS2005új1_2013. évi költségvetés II. forduló testületi előterjesztés" xfId="82" xr:uid="{00000000-0005-0000-0000-000060000000}"/>
    <cellStyle name="Normál_Munka1" xfId="96" xr:uid="{00000000-0005-0000-0000-000061000000}"/>
    <cellStyle name="Normál_Munka4" xfId="94" xr:uid="{00000000-0005-0000-0000-000062000000}"/>
    <cellStyle name="Normál_Munka4_2013 évi költségvetéshez 2013.02.19." xfId="93" xr:uid="{00000000-0005-0000-0000-000063000000}"/>
    <cellStyle name="Normál_Önkormányzat MÁK beszámoló" xfId="99" xr:uid="{00000000-0005-0000-0000-000064000000}"/>
    <cellStyle name="Note" xfId="83" xr:uid="{00000000-0005-0000-0000-000065000000}"/>
    <cellStyle name="Output" xfId="84" xr:uid="{00000000-0005-0000-0000-000066000000}"/>
    <cellStyle name="Összesen" xfId="85" builtinId="25" customBuiltin="1"/>
    <cellStyle name="Title" xfId="86" xr:uid="{00000000-0005-0000-0000-000068000000}"/>
    <cellStyle name="Total" xfId="87" xr:uid="{00000000-0005-0000-0000-000069000000}"/>
    <cellStyle name="Warning Text" xfId="88" xr:uid="{00000000-0005-0000-0000-00006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LACZKA%20M&#193;RIA/K&#246;lts&#233;gvet&#233;s%202018/P&#233;csely/Eredeti_rendelet/P&#233;csely%20&#214;nkorm&#225;nyzat%202018.%20&#233;vi%20k&#246;lts&#233;gvet&#233;s%203-2018.%20(II.%2016.)%20rende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sz.tábla"/>
      <sheetName val="2.sz.tábla"/>
      <sheetName val="2a. tábla"/>
      <sheetName val="3.tábla"/>
      <sheetName val="4. sz. tábla"/>
      <sheetName val="5.sz.tábla "/>
      <sheetName val="6. sz. tábla "/>
      <sheetName val="7. sz. tábla"/>
      <sheetName val="8. sz. tábla "/>
      <sheetName val="9. sz. stabilitási tv "/>
      <sheetName val="10. sz. tábla"/>
      <sheetName val="11. tábla"/>
      <sheetName val="12. sz. EU projektek"/>
      <sheetName val="13.tábla"/>
      <sheetName val="14. tábla"/>
      <sheetName val="Munka1"/>
    </sheetNames>
    <sheetDataSet>
      <sheetData sheetId="0">
        <row r="8">
          <cell r="B8">
            <v>0</v>
          </cell>
        </row>
      </sheetData>
      <sheetData sheetId="1">
        <row r="35">
          <cell r="B35">
            <v>0</v>
          </cell>
        </row>
        <row r="44">
          <cell r="B44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view="pageLayout" zoomScaleNormal="100" zoomScaleSheetLayoutView="100" workbookViewId="0">
      <selection activeCell="H5" sqref="H5"/>
    </sheetView>
  </sheetViews>
  <sheetFormatPr defaultRowHeight="15.6" x14ac:dyDescent="0.3"/>
  <cols>
    <col min="1" max="1" width="6.88671875" style="244" customWidth="1"/>
    <col min="2" max="2" width="38.6640625" style="244" customWidth="1"/>
    <col min="3" max="3" width="18.44140625" style="244" bestFit="1" customWidth="1"/>
    <col min="4" max="4" width="10.5546875" style="244" customWidth="1"/>
    <col min="5" max="5" width="18.44140625" style="244" bestFit="1" customWidth="1"/>
    <col min="6" max="6" width="16" style="244" bestFit="1" customWidth="1"/>
    <col min="7" max="256" width="9.109375" style="244"/>
    <col min="257" max="257" width="8.109375" style="244" customWidth="1"/>
    <col min="258" max="258" width="41" style="244" customWidth="1"/>
    <col min="259" max="261" width="32.88671875" style="244" customWidth="1"/>
    <col min="262" max="512" width="9.109375" style="244"/>
    <col min="513" max="513" width="8.109375" style="244" customWidth="1"/>
    <col min="514" max="514" width="41" style="244" customWidth="1"/>
    <col min="515" max="517" width="32.88671875" style="244" customWidth="1"/>
    <col min="518" max="768" width="9.109375" style="244"/>
    <col min="769" max="769" width="8.109375" style="244" customWidth="1"/>
    <col min="770" max="770" width="41" style="244" customWidth="1"/>
    <col min="771" max="773" width="32.88671875" style="244" customWidth="1"/>
    <col min="774" max="1024" width="9.109375" style="244"/>
    <col min="1025" max="1025" width="8.109375" style="244" customWidth="1"/>
    <col min="1026" max="1026" width="41" style="244" customWidth="1"/>
    <col min="1027" max="1029" width="32.88671875" style="244" customWidth="1"/>
    <col min="1030" max="1280" width="9.109375" style="244"/>
    <col min="1281" max="1281" width="8.109375" style="244" customWidth="1"/>
    <col min="1282" max="1282" width="41" style="244" customWidth="1"/>
    <col min="1283" max="1285" width="32.88671875" style="244" customWidth="1"/>
    <col min="1286" max="1536" width="9.109375" style="244"/>
    <col min="1537" max="1537" width="8.109375" style="244" customWidth="1"/>
    <col min="1538" max="1538" width="41" style="244" customWidth="1"/>
    <col min="1539" max="1541" width="32.88671875" style="244" customWidth="1"/>
    <col min="1542" max="1792" width="9.109375" style="244"/>
    <col min="1793" max="1793" width="8.109375" style="244" customWidth="1"/>
    <col min="1794" max="1794" width="41" style="244" customWidth="1"/>
    <col min="1795" max="1797" width="32.88671875" style="244" customWidth="1"/>
    <col min="1798" max="2048" width="9.109375" style="244"/>
    <col min="2049" max="2049" width="8.109375" style="244" customWidth="1"/>
    <col min="2050" max="2050" width="41" style="244" customWidth="1"/>
    <col min="2051" max="2053" width="32.88671875" style="244" customWidth="1"/>
    <col min="2054" max="2304" width="9.109375" style="244"/>
    <col min="2305" max="2305" width="8.109375" style="244" customWidth="1"/>
    <col min="2306" max="2306" width="41" style="244" customWidth="1"/>
    <col min="2307" max="2309" width="32.88671875" style="244" customWidth="1"/>
    <col min="2310" max="2560" width="9.109375" style="244"/>
    <col min="2561" max="2561" width="8.109375" style="244" customWidth="1"/>
    <col min="2562" max="2562" width="41" style="244" customWidth="1"/>
    <col min="2563" max="2565" width="32.88671875" style="244" customWidth="1"/>
    <col min="2566" max="2816" width="9.109375" style="244"/>
    <col min="2817" max="2817" width="8.109375" style="244" customWidth="1"/>
    <col min="2818" max="2818" width="41" style="244" customWidth="1"/>
    <col min="2819" max="2821" width="32.88671875" style="244" customWidth="1"/>
    <col min="2822" max="3072" width="9.109375" style="244"/>
    <col min="3073" max="3073" width="8.109375" style="244" customWidth="1"/>
    <col min="3074" max="3074" width="41" style="244" customWidth="1"/>
    <col min="3075" max="3077" width="32.88671875" style="244" customWidth="1"/>
    <col min="3078" max="3328" width="9.109375" style="244"/>
    <col min="3329" max="3329" width="8.109375" style="244" customWidth="1"/>
    <col min="3330" max="3330" width="41" style="244" customWidth="1"/>
    <col min="3331" max="3333" width="32.88671875" style="244" customWidth="1"/>
    <col min="3334" max="3584" width="9.109375" style="244"/>
    <col min="3585" max="3585" width="8.109375" style="244" customWidth="1"/>
    <col min="3586" max="3586" width="41" style="244" customWidth="1"/>
    <col min="3587" max="3589" width="32.88671875" style="244" customWidth="1"/>
    <col min="3590" max="3840" width="9.109375" style="244"/>
    <col min="3841" max="3841" width="8.109375" style="244" customWidth="1"/>
    <col min="3842" max="3842" width="41" style="244" customWidth="1"/>
    <col min="3843" max="3845" width="32.88671875" style="244" customWidth="1"/>
    <col min="3846" max="4096" width="9.109375" style="244"/>
    <col min="4097" max="4097" width="8.109375" style="244" customWidth="1"/>
    <col min="4098" max="4098" width="41" style="244" customWidth="1"/>
    <col min="4099" max="4101" width="32.88671875" style="244" customWidth="1"/>
    <col min="4102" max="4352" width="9.109375" style="244"/>
    <col min="4353" max="4353" width="8.109375" style="244" customWidth="1"/>
    <col min="4354" max="4354" width="41" style="244" customWidth="1"/>
    <col min="4355" max="4357" width="32.88671875" style="244" customWidth="1"/>
    <col min="4358" max="4608" width="9.109375" style="244"/>
    <col min="4609" max="4609" width="8.109375" style="244" customWidth="1"/>
    <col min="4610" max="4610" width="41" style="244" customWidth="1"/>
    <col min="4611" max="4613" width="32.88671875" style="244" customWidth="1"/>
    <col min="4614" max="4864" width="9.109375" style="244"/>
    <col min="4865" max="4865" width="8.109375" style="244" customWidth="1"/>
    <col min="4866" max="4866" width="41" style="244" customWidth="1"/>
    <col min="4867" max="4869" width="32.88671875" style="244" customWidth="1"/>
    <col min="4870" max="5120" width="9.109375" style="244"/>
    <col min="5121" max="5121" width="8.109375" style="244" customWidth="1"/>
    <col min="5122" max="5122" width="41" style="244" customWidth="1"/>
    <col min="5123" max="5125" width="32.88671875" style="244" customWidth="1"/>
    <col min="5126" max="5376" width="9.109375" style="244"/>
    <col min="5377" max="5377" width="8.109375" style="244" customWidth="1"/>
    <col min="5378" max="5378" width="41" style="244" customWidth="1"/>
    <col min="5379" max="5381" width="32.88671875" style="244" customWidth="1"/>
    <col min="5382" max="5632" width="9.109375" style="244"/>
    <col min="5633" max="5633" width="8.109375" style="244" customWidth="1"/>
    <col min="5634" max="5634" width="41" style="244" customWidth="1"/>
    <col min="5635" max="5637" width="32.88671875" style="244" customWidth="1"/>
    <col min="5638" max="5888" width="9.109375" style="244"/>
    <col min="5889" max="5889" width="8.109375" style="244" customWidth="1"/>
    <col min="5890" max="5890" width="41" style="244" customWidth="1"/>
    <col min="5891" max="5893" width="32.88671875" style="244" customWidth="1"/>
    <col min="5894" max="6144" width="9.109375" style="244"/>
    <col min="6145" max="6145" width="8.109375" style="244" customWidth="1"/>
    <col min="6146" max="6146" width="41" style="244" customWidth="1"/>
    <col min="6147" max="6149" width="32.88671875" style="244" customWidth="1"/>
    <col min="6150" max="6400" width="9.109375" style="244"/>
    <col min="6401" max="6401" width="8.109375" style="244" customWidth="1"/>
    <col min="6402" max="6402" width="41" style="244" customWidth="1"/>
    <col min="6403" max="6405" width="32.88671875" style="244" customWidth="1"/>
    <col min="6406" max="6656" width="9.109375" style="244"/>
    <col min="6657" max="6657" width="8.109375" style="244" customWidth="1"/>
    <col min="6658" max="6658" width="41" style="244" customWidth="1"/>
    <col min="6659" max="6661" width="32.88671875" style="244" customWidth="1"/>
    <col min="6662" max="6912" width="9.109375" style="244"/>
    <col min="6913" max="6913" width="8.109375" style="244" customWidth="1"/>
    <col min="6914" max="6914" width="41" style="244" customWidth="1"/>
    <col min="6915" max="6917" width="32.88671875" style="244" customWidth="1"/>
    <col min="6918" max="7168" width="9.109375" style="244"/>
    <col min="7169" max="7169" width="8.109375" style="244" customWidth="1"/>
    <col min="7170" max="7170" width="41" style="244" customWidth="1"/>
    <col min="7171" max="7173" width="32.88671875" style="244" customWidth="1"/>
    <col min="7174" max="7424" width="9.109375" style="244"/>
    <col min="7425" max="7425" width="8.109375" style="244" customWidth="1"/>
    <col min="7426" max="7426" width="41" style="244" customWidth="1"/>
    <col min="7427" max="7429" width="32.88671875" style="244" customWidth="1"/>
    <col min="7430" max="7680" width="9.109375" style="244"/>
    <col min="7681" max="7681" width="8.109375" style="244" customWidth="1"/>
    <col min="7682" max="7682" width="41" style="244" customWidth="1"/>
    <col min="7683" max="7685" width="32.88671875" style="244" customWidth="1"/>
    <col min="7686" max="7936" width="9.109375" style="244"/>
    <col min="7937" max="7937" width="8.109375" style="244" customWidth="1"/>
    <col min="7938" max="7938" width="41" style="244" customWidth="1"/>
    <col min="7939" max="7941" width="32.88671875" style="244" customWidth="1"/>
    <col min="7942" max="8192" width="9.109375" style="244"/>
    <col min="8193" max="8193" width="8.109375" style="244" customWidth="1"/>
    <col min="8194" max="8194" width="41" style="244" customWidth="1"/>
    <col min="8195" max="8197" width="32.88671875" style="244" customWidth="1"/>
    <col min="8198" max="8448" width="9.109375" style="244"/>
    <col min="8449" max="8449" width="8.109375" style="244" customWidth="1"/>
    <col min="8450" max="8450" width="41" style="244" customWidth="1"/>
    <col min="8451" max="8453" width="32.88671875" style="244" customWidth="1"/>
    <col min="8454" max="8704" width="9.109375" style="244"/>
    <col min="8705" max="8705" width="8.109375" style="244" customWidth="1"/>
    <col min="8706" max="8706" width="41" style="244" customWidth="1"/>
    <col min="8707" max="8709" width="32.88671875" style="244" customWidth="1"/>
    <col min="8710" max="8960" width="9.109375" style="244"/>
    <col min="8961" max="8961" width="8.109375" style="244" customWidth="1"/>
    <col min="8962" max="8962" width="41" style="244" customWidth="1"/>
    <col min="8963" max="8965" width="32.88671875" style="244" customWidth="1"/>
    <col min="8966" max="9216" width="9.109375" style="244"/>
    <col min="9217" max="9217" width="8.109375" style="244" customWidth="1"/>
    <col min="9218" max="9218" width="41" style="244" customWidth="1"/>
    <col min="9219" max="9221" width="32.88671875" style="244" customWidth="1"/>
    <col min="9222" max="9472" width="9.109375" style="244"/>
    <col min="9473" max="9473" width="8.109375" style="244" customWidth="1"/>
    <col min="9474" max="9474" width="41" style="244" customWidth="1"/>
    <col min="9475" max="9477" width="32.88671875" style="244" customWidth="1"/>
    <col min="9478" max="9728" width="9.109375" style="244"/>
    <col min="9729" max="9729" width="8.109375" style="244" customWidth="1"/>
    <col min="9730" max="9730" width="41" style="244" customWidth="1"/>
    <col min="9731" max="9733" width="32.88671875" style="244" customWidth="1"/>
    <col min="9734" max="9984" width="9.109375" style="244"/>
    <col min="9985" max="9985" width="8.109375" style="244" customWidth="1"/>
    <col min="9986" max="9986" width="41" style="244" customWidth="1"/>
    <col min="9987" max="9989" width="32.88671875" style="244" customWidth="1"/>
    <col min="9990" max="10240" width="9.109375" style="244"/>
    <col min="10241" max="10241" width="8.109375" style="244" customWidth="1"/>
    <col min="10242" max="10242" width="41" style="244" customWidth="1"/>
    <col min="10243" max="10245" width="32.88671875" style="244" customWidth="1"/>
    <col min="10246" max="10496" width="9.109375" style="244"/>
    <col min="10497" max="10497" width="8.109375" style="244" customWidth="1"/>
    <col min="10498" max="10498" width="41" style="244" customWidth="1"/>
    <col min="10499" max="10501" width="32.88671875" style="244" customWidth="1"/>
    <col min="10502" max="10752" width="9.109375" style="244"/>
    <col min="10753" max="10753" width="8.109375" style="244" customWidth="1"/>
    <col min="10754" max="10754" width="41" style="244" customWidth="1"/>
    <col min="10755" max="10757" width="32.88671875" style="244" customWidth="1"/>
    <col min="10758" max="11008" width="9.109375" style="244"/>
    <col min="11009" max="11009" width="8.109375" style="244" customWidth="1"/>
    <col min="11010" max="11010" width="41" style="244" customWidth="1"/>
    <col min="11011" max="11013" width="32.88671875" style="244" customWidth="1"/>
    <col min="11014" max="11264" width="9.109375" style="244"/>
    <col min="11265" max="11265" width="8.109375" style="244" customWidth="1"/>
    <col min="11266" max="11266" width="41" style="244" customWidth="1"/>
    <col min="11267" max="11269" width="32.88671875" style="244" customWidth="1"/>
    <col min="11270" max="11520" width="9.109375" style="244"/>
    <col min="11521" max="11521" width="8.109375" style="244" customWidth="1"/>
    <col min="11522" max="11522" width="41" style="244" customWidth="1"/>
    <col min="11523" max="11525" width="32.88671875" style="244" customWidth="1"/>
    <col min="11526" max="11776" width="9.109375" style="244"/>
    <col min="11777" max="11777" width="8.109375" style="244" customWidth="1"/>
    <col min="11778" max="11778" width="41" style="244" customWidth="1"/>
    <col min="11779" max="11781" width="32.88671875" style="244" customWidth="1"/>
    <col min="11782" max="12032" width="9.109375" style="244"/>
    <col min="12033" max="12033" width="8.109375" style="244" customWidth="1"/>
    <col min="12034" max="12034" width="41" style="244" customWidth="1"/>
    <col min="12035" max="12037" width="32.88671875" style="244" customWidth="1"/>
    <col min="12038" max="12288" width="9.109375" style="244"/>
    <col min="12289" max="12289" width="8.109375" style="244" customWidth="1"/>
    <col min="12290" max="12290" width="41" style="244" customWidth="1"/>
    <col min="12291" max="12293" width="32.88671875" style="244" customWidth="1"/>
    <col min="12294" max="12544" width="9.109375" style="244"/>
    <col min="12545" max="12545" width="8.109375" style="244" customWidth="1"/>
    <col min="12546" max="12546" width="41" style="244" customWidth="1"/>
    <col min="12547" max="12549" width="32.88671875" style="244" customWidth="1"/>
    <col min="12550" max="12800" width="9.109375" style="244"/>
    <col min="12801" max="12801" width="8.109375" style="244" customWidth="1"/>
    <col min="12802" max="12802" width="41" style="244" customWidth="1"/>
    <col min="12803" max="12805" width="32.88671875" style="244" customWidth="1"/>
    <col min="12806" max="13056" width="9.109375" style="244"/>
    <col min="13057" max="13057" width="8.109375" style="244" customWidth="1"/>
    <col min="13058" max="13058" width="41" style="244" customWidth="1"/>
    <col min="13059" max="13061" width="32.88671875" style="244" customWidth="1"/>
    <col min="13062" max="13312" width="9.109375" style="244"/>
    <col min="13313" max="13313" width="8.109375" style="244" customWidth="1"/>
    <col min="13314" max="13314" width="41" style="244" customWidth="1"/>
    <col min="13315" max="13317" width="32.88671875" style="244" customWidth="1"/>
    <col min="13318" max="13568" width="9.109375" style="244"/>
    <col min="13569" max="13569" width="8.109375" style="244" customWidth="1"/>
    <col min="13570" max="13570" width="41" style="244" customWidth="1"/>
    <col min="13571" max="13573" width="32.88671875" style="244" customWidth="1"/>
    <col min="13574" max="13824" width="9.109375" style="244"/>
    <col min="13825" max="13825" width="8.109375" style="244" customWidth="1"/>
    <col min="13826" max="13826" width="41" style="244" customWidth="1"/>
    <col min="13827" max="13829" width="32.88671875" style="244" customWidth="1"/>
    <col min="13830" max="14080" width="9.109375" style="244"/>
    <col min="14081" max="14081" width="8.109375" style="244" customWidth="1"/>
    <col min="14082" max="14082" width="41" style="244" customWidth="1"/>
    <col min="14083" max="14085" width="32.88671875" style="244" customWidth="1"/>
    <col min="14086" max="14336" width="9.109375" style="244"/>
    <col min="14337" max="14337" width="8.109375" style="244" customWidth="1"/>
    <col min="14338" max="14338" width="41" style="244" customWidth="1"/>
    <col min="14339" max="14341" width="32.88671875" style="244" customWidth="1"/>
    <col min="14342" max="14592" width="9.109375" style="244"/>
    <col min="14593" max="14593" width="8.109375" style="244" customWidth="1"/>
    <col min="14594" max="14594" width="41" style="244" customWidth="1"/>
    <col min="14595" max="14597" width="32.88671875" style="244" customWidth="1"/>
    <col min="14598" max="14848" width="9.109375" style="244"/>
    <col min="14849" max="14849" width="8.109375" style="244" customWidth="1"/>
    <col min="14850" max="14850" width="41" style="244" customWidth="1"/>
    <col min="14851" max="14853" width="32.88671875" style="244" customWidth="1"/>
    <col min="14854" max="15104" width="9.109375" style="244"/>
    <col min="15105" max="15105" width="8.109375" style="244" customWidth="1"/>
    <col min="15106" max="15106" width="41" style="244" customWidth="1"/>
    <col min="15107" max="15109" width="32.88671875" style="244" customWidth="1"/>
    <col min="15110" max="15360" width="9.109375" style="244"/>
    <col min="15361" max="15361" width="8.109375" style="244" customWidth="1"/>
    <col min="15362" max="15362" width="41" style="244" customWidth="1"/>
    <col min="15363" max="15365" width="32.88671875" style="244" customWidth="1"/>
    <col min="15366" max="15616" width="9.109375" style="244"/>
    <col min="15617" max="15617" width="8.109375" style="244" customWidth="1"/>
    <col min="15618" max="15618" width="41" style="244" customWidth="1"/>
    <col min="15619" max="15621" width="32.88671875" style="244" customWidth="1"/>
    <col min="15622" max="15872" width="9.109375" style="244"/>
    <col min="15873" max="15873" width="8.109375" style="244" customWidth="1"/>
    <col min="15874" max="15874" width="41" style="244" customWidth="1"/>
    <col min="15875" max="15877" width="32.88671875" style="244" customWidth="1"/>
    <col min="15878" max="16128" width="9.109375" style="244"/>
    <col min="16129" max="16129" width="8.109375" style="244" customWidth="1"/>
    <col min="16130" max="16130" width="41" style="244" customWidth="1"/>
    <col min="16131" max="16133" width="32.88671875" style="244" customWidth="1"/>
    <col min="16134" max="16384" width="9.109375" style="244"/>
  </cols>
  <sheetData>
    <row r="1" spans="1:6" ht="28.5" customHeight="1" x14ac:dyDescent="0.3">
      <c r="A1" s="473" t="s">
        <v>806</v>
      </c>
      <c r="B1" s="473"/>
      <c r="C1" s="473"/>
      <c r="D1" s="473"/>
      <c r="E1" s="473"/>
      <c r="F1" s="473"/>
    </row>
    <row r="2" spans="1:6" s="246" customFormat="1" ht="31.2" x14ac:dyDescent="0.3">
      <c r="A2" s="245" t="s">
        <v>541</v>
      </c>
      <c r="B2" s="245" t="s">
        <v>68</v>
      </c>
      <c r="C2" s="245" t="s">
        <v>600</v>
      </c>
      <c r="D2" s="390" t="s">
        <v>601</v>
      </c>
      <c r="E2" s="245" t="s">
        <v>602</v>
      </c>
      <c r="F2" s="391" t="s">
        <v>366</v>
      </c>
    </row>
    <row r="3" spans="1:6" x14ac:dyDescent="0.3">
      <c r="A3" s="247">
        <v>1</v>
      </c>
      <c r="B3" s="247">
        <v>2</v>
      </c>
      <c r="C3" s="247">
        <v>3</v>
      </c>
      <c r="D3" s="247">
        <v>4</v>
      </c>
      <c r="E3" s="247">
        <v>5</v>
      </c>
      <c r="F3" s="392">
        <v>6</v>
      </c>
    </row>
    <row r="4" spans="1:6" x14ac:dyDescent="0.3">
      <c r="A4" s="393" t="s">
        <v>549</v>
      </c>
      <c r="B4" s="250" t="s">
        <v>722</v>
      </c>
      <c r="C4" s="251">
        <v>5540000</v>
      </c>
      <c r="D4" s="251">
        <v>0</v>
      </c>
      <c r="E4" s="251">
        <v>6700000</v>
      </c>
      <c r="F4" s="394">
        <f t="shared" ref="F4:F46" si="0">E4/C4*100</f>
        <v>120.93862815884478</v>
      </c>
    </row>
    <row r="5" spans="1:6" ht="31.2" x14ac:dyDescent="0.3">
      <c r="A5" s="268" t="s">
        <v>553</v>
      </c>
      <c r="B5" s="248" t="s">
        <v>603</v>
      </c>
      <c r="C5" s="249">
        <f>SUM(C4:C4)</f>
        <v>5540000</v>
      </c>
      <c r="D5" s="251">
        <v>0</v>
      </c>
      <c r="E5" s="249">
        <f>SUM(E4:E4)</f>
        <v>6700000</v>
      </c>
      <c r="F5" s="394">
        <f t="shared" si="0"/>
        <v>120.93862815884478</v>
      </c>
    </row>
    <row r="6" spans="1:6" ht="31.2" x14ac:dyDescent="0.3">
      <c r="A6" s="247" t="s">
        <v>591</v>
      </c>
      <c r="B6" s="250" t="s">
        <v>604</v>
      </c>
      <c r="C6" s="263">
        <v>362802830</v>
      </c>
      <c r="D6" s="251">
        <v>0</v>
      </c>
      <c r="E6" s="263">
        <v>351339769</v>
      </c>
      <c r="F6" s="394">
        <f t="shared" si="0"/>
        <v>96.840415770736954</v>
      </c>
    </row>
    <row r="7" spans="1:6" ht="31.2" x14ac:dyDescent="0.3">
      <c r="A7" s="247" t="s">
        <v>593</v>
      </c>
      <c r="B7" s="250" t="s">
        <v>605</v>
      </c>
      <c r="C7" s="251">
        <v>4290426</v>
      </c>
      <c r="D7" s="251">
        <v>0</v>
      </c>
      <c r="E7" s="251">
        <v>16820977</v>
      </c>
      <c r="F7" s="394">
        <f t="shared" si="0"/>
        <v>392.05843429067414</v>
      </c>
    </row>
    <row r="8" spans="1:6" x14ac:dyDescent="0.3">
      <c r="A8" s="247" t="s">
        <v>556</v>
      </c>
      <c r="B8" s="250" t="s">
        <v>606</v>
      </c>
      <c r="C8" s="251">
        <v>4837400</v>
      </c>
      <c r="D8" s="251">
        <v>0</v>
      </c>
      <c r="E8" s="251">
        <v>7397400</v>
      </c>
      <c r="F8" s="394">
        <f t="shared" si="0"/>
        <v>152.92099061479308</v>
      </c>
    </row>
    <row r="9" spans="1:6" ht="31.2" x14ac:dyDescent="0.3">
      <c r="A9" s="245" t="s">
        <v>607</v>
      </c>
      <c r="B9" s="248" t="s">
        <v>608</v>
      </c>
      <c r="C9" s="249">
        <f t="shared" ref="C9" si="1">SUM(C6:C8)</f>
        <v>371930656</v>
      </c>
      <c r="D9" s="249">
        <f t="shared" ref="D9:E9" si="2">SUM(D6:D8)</f>
        <v>0</v>
      </c>
      <c r="E9" s="249">
        <f t="shared" si="2"/>
        <v>375558146</v>
      </c>
      <c r="F9" s="395">
        <f t="shared" si="0"/>
        <v>100.97531352726139</v>
      </c>
    </row>
    <row r="10" spans="1:6" ht="31.2" x14ac:dyDescent="0.3">
      <c r="A10" s="247" t="s">
        <v>609</v>
      </c>
      <c r="B10" s="250" t="s">
        <v>610</v>
      </c>
      <c r="C10" s="251">
        <v>2749989</v>
      </c>
      <c r="D10" s="251">
        <v>0</v>
      </c>
      <c r="E10" s="251">
        <v>2571856</v>
      </c>
      <c r="F10" s="394">
        <f t="shared" si="0"/>
        <v>93.522410453278184</v>
      </c>
    </row>
    <row r="11" spans="1:6" ht="46.8" x14ac:dyDescent="0.3">
      <c r="A11" s="247">
        <v>13</v>
      </c>
      <c r="B11" s="250" t="s">
        <v>743</v>
      </c>
      <c r="C11" s="251">
        <v>2749989</v>
      </c>
      <c r="D11" s="251">
        <v>0</v>
      </c>
      <c r="E11" s="251">
        <v>2571856</v>
      </c>
      <c r="F11" s="394">
        <f t="shared" si="0"/>
        <v>93.522410453278184</v>
      </c>
    </row>
    <row r="12" spans="1:6" ht="31.2" x14ac:dyDescent="0.3">
      <c r="A12" s="245">
        <v>22</v>
      </c>
      <c r="B12" s="248" t="s">
        <v>612</v>
      </c>
      <c r="C12" s="249">
        <f>SUM(C10)</f>
        <v>2749989</v>
      </c>
      <c r="D12" s="249">
        <f>SUM(D10)</f>
        <v>0</v>
      </c>
      <c r="E12" s="249">
        <f>SUM(E10)</f>
        <v>2571856</v>
      </c>
      <c r="F12" s="395">
        <f t="shared" si="0"/>
        <v>93.522410453278184</v>
      </c>
    </row>
    <row r="13" spans="1:6" ht="46.8" x14ac:dyDescent="0.3">
      <c r="A13" s="245">
        <v>29</v>
      </c>
      <c r="B13" s="248" t="s">
        <v>614</v>
      </c>
      <c r="C13" s="249">
        <f>C5+C9+C12</f>
        <v>380220645</v>
      </c>
      <c r="D13" s="249">
        <f>D5+D9+D12</f>
        <v>0</v>
      </c>
      <c r="E13" s="249">
        <f>E5+E9+E12</f>
        <v>384830002</v>
      </c>
      <c r="F13" s="395">
        <f t="shared" si="0"/>
        <v>101.21228477743496</v>
      </c>
    </row>
    <row r="14" spans="1:6" x14ac:dyDescent="0.3">
      <c r="A14" s="247">
        <v>30</v>
      </c>
      <c r="B14" s="250" t="s">
        <v>615</v>
      </c>
      <c r="C14" s="251">
        <v>59034</v>
      </c>
      <c r="D14" s="251">
        <v>0</v>
      </c>
      <c r="E14" s="251">
        <v>93763</v>
      </c>
      <c r="F14" s="394">
        <f t="shared" si="0"/>
        <v>158.82881051597383</v>
      </c>
    </row>
    <row r="15" spans="1:6" x14ac:dyDescent="0.3">
      <c r="A15" s="245">
        <v>35</v>
      </c>
      <c r="B15" s="248" t="s">
        <v>616</v>
      </c>
      <c r="C15" s="249">
        <f t="shared" ref="C15" si="3">SUM(C14)</f>
        <v>59034</v>
      </c>
      <c r="D15" s="249">
        <f t="shared" ref="D15:E16" si="4">SUM(D14)</f>
        <v>0</v>
      </c>
      <c r="E15" s="249">
        <f t="shared" si="4"/>
        <v>93763</v>
      </c>
      <c r="F15" s="395">
        <f t="shared" si="0"/>
        <v>158.82881051597383</v>
      </c>
    </row>
    <row r="16" spans="1:6" ht="46.8" x14ac:dyDescent="0.3">
      <c r="A16" s="245">
        <v>45</v>
      </c>
      <c r="B16" s="248" t="s">
        <v>618</v>
      </c>
      <c r="C16" s="249">
        <f t="shared" ref="C16" si="5">SUM(C15)</f>
        <v>59034</v>
      </c>
      <c r="D16" s="249">
        <f t="shared" si="4"/>
        <v>0</v>
      </c>
      <c r="E16" s="249">
        <f t="shared" si="4"/>
        <v>93763</v>
      </c>
      <c r="F16" s="395">
        <f t="shared" si="0"/>
        <v>158.82881051597383</v>
      </c>
    </row>
    <row r="17" spans="1:6" x14ac:dyDescent="0.3">
      <c r="A17" s="247">
        <v>49</v>
      </c>
      <c r="B17" s="250" t="s">
        <v>619</v>
      </c>
      <c r="C17" s="251">
        <v>90455</v>
      </c>
      <c r="D17" s="251">
        <v>0</v>
      </c>
      <c r="E17" s="251">
        <v>97360</v>
      </c>
      <c r="F17" s="394">
        <f t="shared" si="0"/>
        <v>107.6336299817589</v>
      </c>
    </row>
    <row r="18" spans="1:6" ht="31.2" x14ac:dyDescent="0.3">
      <c r="A18" s="245">
        <v>52</v>
      </c>
      <c r="B18" s="248" t="s">
        <v>620</v>
      </c>
      <c r="C18" s="249">
        <f t="shared" ref="C18" si="6">SUM(C17)</f>
        <v>90455</v>
      </c>
      <c r="D18" s="249">
        <f t="shared" ref="D18:E18" si="7">SUM(D17)</f>
        <v>0</v>
      </c>
      <c r="E18" s="249">
        <f t="shared" si="7"/>
        <v>97360</v>
      </c>
      <c r="F18" s="395">
        <f t="shared" si="0"/>
        <v>107.6336299817589</v>
      </c>
    </row>
    <row r="19" spans="1:6" x14ac:dyDescent="0.3">
      <c r="A19" s="247">
        <v>53</v>
      </c>
      <c r="B19" s="250" t="s">
        <v>621</v>
      </c>
      <c r="C19" s="251">
        <v>55823454</v>
      </c>
      <c r="D19" s="251">
        <v>0</v>
      </c>
      <c r="E19" s="251">
        <v>25230144</v>
      </c>
      <c r="F19" s="394">
        <f t="shared" ref="F19" si="8">E19/C19*100</f>
        <v>45.19631479628616</v>
      </c>
    </row>
    <row r="20" spans="1:6" x14ac:dyDescent="0.3">
      <c r="A20" s="247">
        <v>54</v>
      </c>
      <c r="B20" s="250" t="s">
        <v>811</v>
      </c>
      <c r="C20" s="251">
        <v>0</v>
      </c>
      <c r="D20" s="251">
        <v>0</v>
      </c>
      <c r="E20" s="251">
        <v>81957414</v>
      </c>
      <c r="F20" s="394">
        <v>0</v>
      </c>
    </row>
    <row r="21" spans="1:6" x14ac:dyDescent="0.3">
      <c r="A21" s="245">
        <v>55</v>
      </c>
      <c r="B21" s="248" t="s">
        <v>622</v>
      </c>
      <c r="C21" s="249">
        <f>SUM(C19)</f>
        <v>55823454</v>
      </c>
      <c r="D21" s="249">
        <f t="shared" ref="D21" si="9">SUM(D20)</f>
        <v>0</v>
      </c>
      <c r="E21" s="249">
        <f>SUM(E19:E20)</f>
        <v>107187558</v>
      </c>
      <c r="F21" s="395">
        <f t="shared" si="0"/>
        <v>192.0116909999872</v>
      </c>
    </row>
    <row r="22" spans="1:6" x14ac:dyDescent="0.3">
      <c r="A22" s="245">
        <v>59</v>
      </c>
      <c r="B22" s="248" t="s">
        <v>623</v>
      </c>
      <c r="C22" s="249">
        <f t="shared" ref="C22" si="10">C18+C21</f>
        <v>55913909</v>
      </c>
      <c r="D22" s="249">
        <f t="shared" ref="D22" si="11">D18+D21</f>
        <v>0</v>
      </c>
      <c r="E22" s="249">
        <f>E18+E21</f>
        <v>107284918</v>
      </c>
      <c r="F22" s="395">
        <f t="shared" si="0"/>
        <v>191.8751879787192</v>
      </c>
    </row>
    <row r="23" spans="1:6" ht="46.8" x14ac:dyDescent="0.3">
      <c r="A23" s="247">
        <v>64</v>
      </c>
      <c r="B23" s="250" t="s">
        <v>624</v>
      </c>
      <c r="C23" s="251">
        <v>2983956</v>
      </c>
      <c r="D23" s="251">
        <f>SUM(D24:D30)</f>
        <v>0</v>
      </c>
      <c r="E23" s="251">
        <v>2623979</v>
      </c>
      <c r="F23" s="394">
        <f t="shared" si="0"/>
        <v>87.936249730223906</v>
      </c>
    </row>
    <row r="24" spans="1:6" ht="46.8" x14ac:dyDescent="0.3">
      <c r="A24" s="247">
        <v>68</v>
      </c>
      <c r="B24" s="250" t="s">
        <v>625</v>
      </c>
      <c r="C24" s="251">
        <v>1178298</v>
      </c>
      <c r="D24" s="251">
        <v>0</v>
      </c>
      <c r="E24" s="251">
        <v>1314642</v>
      </c>
      <c r="F24" s="394">
        <f t="shared" si="0"/>
        <v>111.57126635197547</v>
      </c>
    </row>
    <row r="25" spans="1:6" ht="46.8" x14ac:dyDescent="0.3">
      <c r="A25" s="247">
        <v>69</v>
      </c>
      <c r="B25" s="250" t="s">
        <v>626</v>
      </c>
      <c r="C25" s="251">
        <v>1693909</v>
      </c>
      <c r="D25" s="251">
        <v>0</v>
      </c>
      <c r="E25" s="251">
        <v>865491</v>
      </c>
      <c r="F25" s="394">
        <f t="shared" si="0"/>
        <v>51.09430317685306</v>
      </c>
    </row>
    <row r="26" spans="1:6" ht="46.8" x14ac:dyDescent="0.3">
      <c r="A26" s="247">
        <v>70</v>
      </c>
      <c r="B26" s="250" t="s">
        <v>627</v>
      </c>
      <c r="C26" s="251">
        <v>111749</v>
      </c>
      <c r="D26" s="251">
        <v>0</v>
      </c>
      <c r="E26" s="251">
        <v>443846</v>
      </c>
      <c r="F26" s="394">
        <f t="shared" si="0"/>
        <v>397.18118282937655</v>
      </c>
    </row>
    <row r="27" spans="1:6" ht="46.8" x14ac:dyDescent="0.3">
      <c r="A27" s="247">
        <v>71</v>
      </c>
      <c r="B27" s="250" t="s">
        <v>628</v>
      </c>
      <c r="C27" s="251">
        <v>1751341</v>
      </c>
      <c r="D27" s="251">
        <v>0</v>
      </c>
      <c r="E27" s="251">
        <v>410549</v>
      </c>
      <c r="F27" s="394">
        <f t="shared" si="0"/>
        <v>23.441979603058456</v>
      </c>
    </row>
    <row r="28" spans="1:6" ht="78" x14ac:dyDescent="0.3">
      <c r="A28" s="247">
        <v>72</v>
      </c>
      <c r="B28" s="250" t="s">
        <v>629</v>
      </c>
      <c r="C28" s="251">
        <v>1353019</v>
      </c>
      <c r="D28" s="251">
        <v>0</v>
      </c>
      <c r="E28" s="251">
        <v>251441</v>
      </c>
      <c r="F28" s="394">
        <f t="shared" si="0"/>
        <v>18.583700598439489</v>
      </c>
    </row>
    <row r="29" spans="1:6" ht="46.8" x14ac:dyDescent="0.3">
      <c r="A29" s="247">
        <v>73</v>
      </c>
      <c r="B29" s="250" t="s">
        <v>630</v>
      </c>
      <c r="C29" s="251">
        <v>73100</v>
      </c>
      <c r="D29" s="251">
        <v>0</v>
      </c>
      <c r="E29" s="251">
        <v>146200</v>
      </c>
      <c r="F29" s="394">
        <v>0</v>
      </c>
    </row>
    <row r="30" spans="1:6" ht="46.8" x14ac:dyDescent="0.3">
      <c r="A30" s="247">
        <v>75</v>
      </c>
      <c r="B30" s="250" t="s">
        <v>631</v>
      </c>
      <c r="C30" s="251">
        <v>325222</v>
      </c>
      <c r="D30" s="251">
        <v>0</v>
      </c>
      <c r="E30" s="251">
        <v>12908</v>
      </c>
      <c r="F30" s="394">
        <f t="shared" si="0"/>
        <v>3.9689811882344981</v>
      </c>
    </row>
    <row r="31" spans="1:6" ht="46.8" x14ac:dyDescent="0.3">
      <c r="A31" s="247">
        <v>87</v>
      </c>
      <c r="B31" s="250" t="s">
        <v>632</v>
      </c>
      <c r="C31" s="251">
        <v>5000</v>
      </c>
      <c r="D31" s="251">
        <v>0</v>
      </c>
      <c r="E31" s="251">
        <v>5000</v>
      </c>
      <c r="F31" s="394">
        <f t="shared" si="0"/>
        <v>100</v>
      </c>
    </row>
    <row r="32" spans="1:6" ht="78" x14ac:dyDescent="0.3">
      <c r="A32" s="247">
        <v>90</v>
      </c>
      <c r="B32" s="250" t="s">
        <v>633</v>
      </c>
      <c r="C32" s="251">
        <v>5000</v>
      </c>
      <c r="D32" s="251">
        <v>0</v>
      </c>
      <c r="E32" s="251">
        <v>5000</v>
      </c>
      <c r="F32" s="394">
        <f t="shared" si="0"/>
        <v>100</v>
      </c>
    </row>
    <row r="33" spans="1:6" ht="46.8" x14ac:dyDescent="0.3">
      <c r="A33" s="247">
        <v>91</v>
      </c>
      <c r="B33" s="250" t="s">
        <v>634</v>
      </c>
      <c r="C33" s="251">
        <v>1440234</v>
      </c>
      <c r="D33" s="251">
        <v>0</v>
      </c>
      <c r="E33" s="251">
        <v>1440234</v>
      </c>
      <c r="F33" s="394">
        <f t="shared" si="0"/>
        <v>100</v>
      </c>
    </row>
    <row r="34" spans="1:6" ht="31.2" x14ac:dyDescent="0.3">
      <c r="A34" s="245">
        <v>103</v>
      </c>
      <c r="B34" s="248" t="s">
        <v>635</v>
      </c>
      <c r="C34" s="249">
        <f>SUM(C23,C27,C31,C33)</f>
        <v>6180531</v>
      </c>
      <c r="D34" s="249">
        <f>SUM(D23,D27,D31,D33)</f>
        <v>0</v>
      </c>
      <c r="E34" s="249">
        <f>SUM(E23,E27,E31,E33)</f>
        <v>4479762</v>
      </c>
      <c r="F34" s="395">
        <f t="shared" si="0"/>
        <v>72.481830444665675</v>
      </c>
    </row>
    <row r="35" spans="1:6" ht="46.8" x14ac:dyDescent="0.3">
      <c r="A35" s="247">
        <v>108</v>
      </c>
      <c r="B35" s="250" t="s">
        <v>710</v>
      </c>
      <c r="C35" s="251">
        <v>6194172</v>
      </c>
      <c r="D35" s="251">
        <v>0</v>
      </c>
      <c r="E35" s="251">
        <v>9623109</v>
      </c>
      <c r="F35" s="394">
        <f>E35/C35*100</f>
        <v>155.35747150708764</v>
      </c>
    </row>
    <row r="36" spans="1:6" ht="46.8" x14ac:dyDescent="0.3">
      <c r="A36" s="247">
        <v>112</v>
      </c>
      <c r="B36" s="250" t="s">
        <v>812</v>
      </c>
      <c r="C36" s="251">
        <v>0</v>
      </c>
      <c r="D36" s="251"/>
      <c r="E36" s="251">
        <v>15000</v>
      </c>
      <c r="F36" s="394">
        <v>0</v>
      </c>
    </row>
    <row r="37" spans="1:6" ht="46.8" x14ac:dyDescent="0.3">
      <c r="A37" s="247">
        <v>113</v>
      </c>
      <c r="B37" s="250" t="s">
        <v>813</v>
      </c>
      <c r="C37" s="251">
        <v>6194172</v>
      </c>
      <c r="D37" s="251"/>
      <c r="E37" s="251">
        <v>9559818</v>
      </c>
      <c r="F37" s="394">
        <f>E37/C37*100</f>
        <v>154.33568845036916</v>
      </c>
    </row>
    <row r="38" spans="1:6" ht="46.8" x14ac:dyDescent="0.3">
      <c r="A38" s="247">
        <v>114</v>
      </c>
      <c r="B38" s="250" t="s">
        <v>814</v>
      </c>
      <c r="C38" s="251">
        <v>0</v>
      </c>
      <c r="D38" s="251">
        <v>0</v>
      </c>
      <c r="E38" s="251">
        <v>48291</v>
      </c>
      <c r="F38" s="394">
        <v>0</v>
      </c>
    </row>
    <row r="39" spans="1:6" ht="46.8" x14ac:dyDescent="0.3">
      <c r="A39" s="245">
        <v>144</v>
      </c>
      <c r="B39" s="248" t="s">
        <v>711</v>
      </c>
      <c r="C39" s="249">
        <f>SUM(C35)</f>
        <v>6194172</v>
      </c>
      <c r="D39" s="249">
        <v>0</v>
      </c>
      <c r="E39" s="249">
        <f>SUM(E35)</f>
        <v>9623109</v>
      </c>
      <c r="F39" s="395">
        <f>SUM(F35)</f>
        <v>155.35747150708764</v>
      </c>
    </row>
    <row r="40" spans="1:6" ht="31.2" x14ac:dyDescent="0.3">
      <c r="A40" s="247">
        <v>145</v>
      </c>
      <c r="B40" s="250" t="s">
        <v>744</v>
      </c>
      <c r="C40" s="251">
        <v>20073</v>
      </c>
      <c r="D40" s="251">
        <v>0</v>
      </c>
      <c r="E40" s="251">
        <v>24203</v>
      </c>
      <c r="F40" s="394">
        <v>0</v>
      </c>
    </row>
    <row r="41" spans="1:6" ht="31.2" x14ac:dyDescent="0.3">
      <c r="A41" s="247">
        <v>151</v>
      </c>
      <c r="B41" s="250" t="s">
        <v>745</v>
      </c>
      <c r="C41" s="251">
        <v>20073</v>
      </c>
      <c r="D41" s="251">
        <v>0</v>
      </c>
      <c r="E41" s="251">
        <v>24203</v>
      </c>
      <c r="F41" s="394">
        <v>0</v>
      </c>
    </row>
    <row r="42" spans="1:6" x14ac:dyDescent="0.3">
      <c r="A42" s="247">
        <v>154</v>
      </c>
      <c r="B42" s="250" t="s">
        <v>636</v>
      </c>
      <c r="C42" s="251">
        <v>50000</v>
      </c>
      <c r="D42" s="251">
        <v>0</v>
      </c>
      <c r="E42" s="251">
        <v>50000</v>
      </c>
      <c r="F42" s="394">
        <f t="shared" si="0"/>
        <v>100</v>
      </c>
    </row>
    <row r="43" spans="1:6" ht="31.2" x14ac:dyDescent="0.3">
      <c r="A43" s="245">
        <v>160</v>
      </c>
      <c r="B43" s="248" t="s">
        <v>637</v>
      </c>
      <c r="C43" s="249">
        <f>SUM(C41:C42)</f>
        <v>70073</v>
      </c>
      <c r="D43" s="249">
        <f t="shared" ref="D43" si="12">SUM(D42)</f>
        <v>0</v>
      </c>
      <c r="E43" s="249">
        <f>SUM(E41:E42)</f>
        <v>74203</v>
      </c>
      <c r="F43" s="395">
        <f t="shared" si="0"/>
        <v>105.89385355272358</v>
      </c>
    </row>
    <row r="44" spans="1:6" x14ac:dyDescent="0.3">
      <c r="A44" s="245">
        <v>161</v>
      </c>
      <c r="B44" s="248" t="s">
        <v>638</v>
      </c>
      <c r="C44" s="249">
        <f>C34+C43+C39</f>
        <v>12444776</v>
      </c>
      <c r="D44" s="249">
        <f>D34+D43</f>
        <v>0</v>
      </c>
      <c r="E44" s="249">
        <f>E34+E43+E39</f>
        <v>14177074</v>
      </c>
      <c r="F44" s="395">
        <f t="shared" si="0"/>
        <v>113.91988092031549</v>
      </c>
    </row>
    <row r="45" spans="1:6" ht="31.2" x14ac:dyDescent="0.3">
      <c r="A45" s="247">
        <v>163</v>
      </c>
      <c r="B45" s="250" t="s">
        <v>639</v>
      </c>
      <c r="C45" s="251">
        <v>310492</v>
      </c>
      <c r="D45" s="251">
        <v>0</v>
      </c>
      <c r="E45" s="251">
        <v>36000</v>
      </c>
      <c r="F45" s="394">
        <f t="shared" si="0"/>
        <v>11.594501629671617</v>
      </c>
    </row>
    <row r="46" spans="1:6" ht="46.8" x14ac:dyDescent="0.3">
      <c r="A46" s="245">
        <v>166</v>
      </c>
      <c r="B46" s="248" t="s">
        <v>640</v>
      </c>
      <c r="C46" s="249">
        <f>C45</f>
        <v>310492</v>
      </c>
      <c r="D46" s="249">
        <v>0</v>
      </c>
      <c r="E46" s="249">
        <f>E45</f>
        <v>36000</v>
      </c>
      <c r="F46" s="395">
        <f t="shared" si="0"/>
        <v>11.594501629671617</v>
      </c>
    </row>
    <row r="47" spans="1:6" ht="15.75" customHeight="1" x14ac:dyDescent="0.3">
      <c r="A47" s="474"/>
      <c r="B47" s="474"/>
      <c r="C47" s="474"/>
      <c r="D47" s="474"/>
      <c r="E47" s="474"/>
      <c r="F47" s="474"/>
    </row>
    <row r="48" spans="1:6" ht="31.2" x14ac:dyDescent="0.3">
      <c r="A48" s="245" t="s">
        <v>541</v>
      </c>
      <c r="B48" s="245" t="s">
        <v>68</v>
      </c>
      <c r="C48" s="245" t="s">
        <v>642</v>
      </c>
      <c r="D48" s="390" t="s">
        <v>601</v>
      </c>
      <c r="E48" s="245" t="s">
        <v>643</v>
      </c>
      <c r="F48" s="391" t="s">
        <v>366</v>
      </c>
    </row>
    <row r="49" spans="1:6" x14ac:dyDescent="0.3">
      <c r="A49" s="247">
        <v>1</v>
      </c>
      <c r="B49" s="247">
        <v>2</v>
      </c>
      <c r="C49" s="247">
        <v>3</v>
      </c>
      <c r="D49" s="247">
        <v>4</v>
      </c>
      <c r="E49" s="247">
        <v>5</v>
      </c>
      <c r="F49" s="392">
        <v>6</v>
      </c>
    </row>
    <row r="50" spans="1:6" ht="31.2" x14ac:dyDescent="0.3">
      <c r="A50" s="247">
        <v>168</v>
      </c>
      <c r="B50" s="250" t="s">
        <v>641</v>
      </c>
      <c r="C50" s="251">
        <v>-113000</v>
      </c>
      <c r="D50" s="251">
        <v>0</v>
      </c>
      <c r="E50" s="251">
        <v>0</v>
      </c>
      <c r="F50" s="394">
        <f t="shared" ref="F50" si="13">E50/C50*100</f>
        <v>0</v>
      </c>
    </row>
    <row r="51" spans="1:6" ht="31.2" x14ac:dyDescent="0.3">
      <c r="A51" s="245">
        <v>169</v>
      </c>
      <c r="B51" s="248" t="s">
        <v>644</v>
      </c>
      <c r="C51" s="249">
        <f>SUM(C50)</f>
        <v>-113000</v>
      </c>
      <c r="D51" s="249">
        <f t="shared" ref="D51:E51" si="14">SUM(D50)</f>
        <v>0</v>
      </c>
      <c r="E51" s="249">
        <f t="shared" si="14"/>
        <v>0</v>
      </c>
      <c r="F51" s="395">
        <f t="shared" ref="F51:F55" si="15">E51/C51*100</f>
        <v>0</v>
      </c>
    </row>
    <row r="52" spans="1:6" ht="31.2" x14ac:dyDescent="0.3">
      <c r="A52" s="245">
        <v>173</v>
      </c>
      <c r="B52" s="248" t="s">
        <v>645</v>
      </c>
      <c r="C52" s="249">
        <f>SUM(C46,C51)</f>
        <v>197492</v>
      </c>
      <c r="D52" s="249">
        <f>SUM(D51)</f>
        <v>0</v>
      </c>
      <c r="E52" s="249">
        <f>SUM(E46,E51)</f>
        <v>36000</v>
      </c>
      <c r="F52" s="395">
        <f t="shared" si="15"/>
        <v>18.228586474388838</v>
      </c>
    </row>
    <row r="53" spans="1:6" ht="31.2" x14ac:dyDescent="0.3">
      <c r="A53" s="247">
        <v>174</v>
      </c>
      <c r="B53" s="250" t="s">
        <v>746</v>
      </c>
      <c r="C53" s="251">
        <v>2186375</v>
      </c>
      <c r="D53" s="251">
        <v>0</v>
      </c>
      <c r="E53" s="251">
        <v>735531</v>
      </c>
      <c r="F53" s="394">
        <v>0</v>
      </c>
    </row>
    <row r="54" spans="1:6" ht="31.2" x14ac:dyDescent="0.3">
      <c r="A54" s="247">
        <v>175</v>
      </c>
      <c r="B54" s="250" t="s">
        <v>646</v>
      </c>
      <c r="C54" s="251">
        <v>498942</v>
      </c>
      <c r="D54" s="251">
        <v>0</v>
      </c>
      <c r="E54" s="251">
        <v>317353</v>
      </c>
      <c r="F54" s="394">
        <f t="shared" si="15"/>
        <v>63.605188579033232</v>
      </c>
    </row>
    <row r="55" spans="1:6" ht="31.2" x14ac:dyDescent="0.3">
      <c r="A55" s="245">
        <v>177</v>
      </c>
      <c r="B55" s="248" t="s">
        <v>647</v>
      </c>
      <c r="C55" s="249">
        <f>SUM(C53:C54)</f>
        <v>2685317</v>
      </c>
      <c r="D55" s="249">
        <f>SUM(D54:D54)</f>
        <v>0</v>
      </c>
      <c r="E55" s="249">
        <f>SUM(E53:E54)</f>
        <v>1052884</v>
      </c>
      <c r="F55" s="395">
        <f t="shared" si="15"/>
        <v>39.208927661054545</v>
      </c>
    </row>
    <row r="56" spans="1:6" ht="31.2" x14ac:dyDescent="0.3">
      <c r="A56" s="245">
        <v>178</v>
      </c>
      <c r="B56" s="248" t="s">
        <v>648</v>
      </c>
      <c r="C56" s="249">
        <f>C13+C16+C22+C44+C52+C55</f>
        <v>451521173</v>
      </c>
      <c r="D56" s="249">
        <f>D13+D16+D22+D44+D52+D55</f>
        <v>0</v>
      </c>
      <c r="E56" s="249">
        <f>E13+E16+E22+E44+E52+E55</f>
        <v>507474641</v>
      </c>
      <c r="F56" s="395">
        <f t="shared" ref="F56:F77" si="16">E56/C56*100</f>
        <v>112.39221355406958</v>
      </c>
    </row>
    <row r="57" spans="1:6" x14ac:dyDescent="0.3">
      <c r="A57" s="247">
        <v>179</v>
      </c>
      <c r="B57" s="250" t="s">
        <v>649</v>
      </c>
      <c r="C57" s="251">
        <v>507424180</v>
      </c>
      <c r="D57" s="251">
        <v>0</v>
      </c>
      <c r="E57" s="251">
        <v>507424180</v>
      </c>
      <c r="F57" s="394">
        <f t="shared" si="16"/>
        <v>100</v>
      </c>
    </row>
    <row r="58" spans="1:6" x14ac:dyDescent="0.3">
      <c r="A58" s="247">
        <v>180</v>
      </c>
      <c r="B58" s="250" t="s">
        <v>650</v>
      </c>
      <c r="C58" s="251">
        <v>-5778430</v>
      </c>
      <c r="D58" s="251">
        <v>0</v>
      </c>
      <c r="E58" s="251">
        <v>-5778430</v>
      </c>
      <c r="F58" s="394">
        <f t="shared" si="16"/>
        <v>100</v>
      </c>
    </row>
    <row r="59" spans="1:6" ht="31.2" x14ac:dyDescent="0.3">
      <c r="A59" s="247">
        <v>181</v>
      </c>
      <c r="B59" s="250" t="s">
        <v>769</v>
      </c>
      <c r="C59" s="251">
        <v>7275815</v>
      </c>
      <c r="D59" s="251">
        <v>0</v>
      </c>
      <c r="E59" s="251">
        <v>7275815</v>
      </c>
      <c r="F59" s="394">
        <f t="shared" si="16"/>
        <v>100</v>
      </c>
    </row>
    <row r="60" spans="1:6" x14ac:dyDescent="0.3">
      <c r="A60" s="247">
        <v>182</v>
      </c>
      <c r="B60" s="250" t="s">
        <v>651</v>
      </c>
      <c r="C60" s="251">
        <v>-172965391</v>
      </c>
      <c r="D60" s="251">
        <v>0</v>
      </c>
      <c r="E60" s="251">
        <v>-189761614</v>
      </c>
      <c r="F60" s="394">
        <f t="shared" si="16"/>
        <v>109.71074207556354</v>
      </c>
    </row>
    <row r="61" spans="1:6" x14ac:dyDescent="0.3">
      <c r="A61" s="247">
        <v>184</v>
      </c>
      <c r="B61" s="250" t="s">
        <v>652</v>
      </c>
      <c r="C61" s="251">
        <v>-16796223</v>
      </c>
      <c r="D61" s="251">
        <v>0</v>
      </c>
      <c r="E61" s="251">
        <v>-27295888</v>
      </c>
      <c r="F61" s="394">
        <f t="shared" si="16"/>
        <v>162.51206000301377</v>
      </c>
    </row>
    <row r="62" spans="1:6" x14ac:dyDescent="0.3">
      <c r="A62" s="245">
        <v>185</v>
      </c>
      <c r="B62" s="248" t="s">
        <v>653</v>
      </c>
      <c r="C62" s="249">
        <f>SUM(C57:C61)</f>
        <v>319159951</v>
      </c>
      <c r="D62" s="249">
        <v>0</v>
      </c>
      <c r="E62" s="249">
        <f>SUM(E57:E61)</f>
        <v>291864063</v>
      </c>
      <c r="F62" s="395">
        <f t="shared" si="16"/>
        <v>91.447583597354296</v>
      </c>
    </row>
    <row r="63" spans="1:6" ht="46.8" x14ac:dyDescent="0.3">
      <c r="A63" s="247">
        <v>214</v>
      </c>
      <c r="B63" s="250" t="s">
        <v>654</v>
      </c>
      <c r="C63" s="251">
        <v>1869350</v>
      </c>
      <c r="D63" s="251">
        <v>0</v>
      </c>
      <c r="E63" s="251">
        <v>2381041</v>
      </c>
      <c r="F63" s="394">
        <f t="shared" si="16"/>
        <v>127.37266964452884</v>
      </c>
    </row>
    <row r="64" spans="1:6" ht="31.2" x14ac:dyDescent="0.3">
      <c r="A64" s="247">
        <v>219</v>
      </c>
      <c r="B64" s="250" t="s">
        <v>770</v>
      </c>
      <c r="C64" s="251">
        <v>21970</v>
      </c>
      <c r="D64" s="251">
        <v>0</v>
      </c>
      <c r="E64" s="251">
        <v>2500000</v>
      </c>
      <c r="F64" s="394">
        <v>0</v>
      </c>
    </row>
    <row r="65" spans="1:6" ht="31.2" x14ac:dyDescent="0.3">
      <c r="A65" s="247">
        <v>220</v>
      </c>
      <c r="B65" s="250" t="s">
        <v>771</v>
      </c>
      <c r="C65" s="251">
        <v>50000</v>
      </c>
      <c r="D65" s="251">
        <v>0</v>
      </c>
      <c r="E65" s="251">
        <v>0</v>
      </c>
      <c r="F65" s="394">
        <v>0</v>
      </c>
    </row>
    <row r="66" spans="1:6" ht="46.8" x14ac:dyDescent="0.3">
      <c r="A66" s="247">
        <v>224</v>
      </c>
      <c r="B66" s="250" t="s">
        <v>655</v>
      </c>
      <c r="C66" s="251">
        <v>1195612</v>
      </c>
      <c r="D66" s="251">
        <v>0</v>
      </c>
      <c r="E66" s="251">
        <v>1329889</v>
      </c>
      <c r="F66" s="394">
        <f t="shared" si="16"/>
        <v>111.23081735546315</v>
      </c>
    </row>
    <row r="67" spans="1:6" ht="62.4" x14ac:dyDescent="0.3">
      <c r="A67" s="247">
        <v>229</v>
      </c>
      <c r="B67" s="250" t="s">
        <v>656</v>
      </c>
      <c r="C67" s="251">
        <v>1195612</v>
      </c>
      <c r="D67" s="251">
        <v>0</v>
      </c>
      <c r="E67" s="251">
        <v>1329889</v>
      </c>
      <c r="F67" s="394">
        <f t="shared" si="16"/>
        <v>111.23081735546315</v>
      </c>
    </row>
    <row r="68" spans="1:6" ht="46.8" x14ac:dyDescent="0.3">
      <c r="A68" s="245">
        <v>235</v>
      </c>
      <c r="B68" s="248" t="s">
        <v>657</v>
      </c>
      <c r="C68" s="249">
        <f>SUM(C63:C66)</f>
        <v>3136932</v>
      </c>
      <c r="D68" s="249">
        <f>SUM(D63:D66)</f>
        <v>0</v>
      </c>
      <c r="E68" s="249">
        <f>SUM(E63:E66)</f>
        <v>6210930</v>
      </c>
      <c r="F68" s="395">
        <f t="shared" si="16"/>
        <v>197.99377225900975</v>
      </c>
    </row>
    <row r="69" spans="1:6" x14ac:dyDescent="0.3">
      <c r="A69" s="247">
        <v>236</v>
      </c>
      <c r="B69" s="250" t="s">
        <v>658</v>
      </c>
      <c r="C69" s="251">
        <v>4742869</v>
      </c>
      <c r="D69" s="251">
        <v>0</v>
      </c>
      <c r="E69" s="251">
        <v>5418609</v>
      </c>
      <c r="F69" s="394">
        <f t="shared" si="16"/>
        <v>114.24749450174568</v>
      </c>
    </row>
    <row r="70" spans="1:6" ht="46.8" x14ac:dyDescent="0.3">
      <c r="A70" s="247">
        <v>242</v>
      </c>
      <c r="B70" s="250" t="s">
        <v>659</v>
      </c>
      <c r="C70" s="251">
        <v>23598</v>
      </c>
      <c r="D70" s="251">
        <v>0</v>
      </c>
      <c r="E70" s="251">
        <v>23598</v>
      </c>
      <c r="F70" s="394">
        <f t="shared" si="16"/>
        <v>100</v>
      </c>
    </row>
    <row r="71" spans="1:6" ht="31.2" x14ac:dyDescent="0.3">
      <c r="A71" s="245">
        <v>245</v>
      </c>
      <c r="B71" s="248" t="s">
        <v>660</v>
      </c>
      <c r="C71" s="249">
        <f t="shared" ref="C71" si="17">SUM(C69:C70)</f>
        <v>4766467</v>
      </c>
      <c r="D71" s="249">
        <f t="shared" ref="D71:E71" si="18">SUM(D69:D70)</f>
        <v>0</v>
      </c>
      <c r="E71" s="249">
        <f t="shared" si="18"/>
        <v>5442207</v>
      </c>
      <c r="F71" s="395">
        <f t="shared" si="16"/>
        <v>114.17695748234489</v>
      </c>
    </row>
    <row r="72" spans="1:6" ht="31.2" x14ac:dyDescent="0.3">
      <c r="A72" s="245">
        <v>246</v>
      </c>
      <c r="B72" s="248" t="s">
        <v>661</v>
      </c>
      <c r="C72" s="249">
        <f>+C68+C71</f>
        <v>7903399</v>
      </c>
      <c r="D72" s="249">
        <v>0</v>
      </c>
      <c r="E72" s="249">
        <f>+E68+E71</f>
        <v>11653137</v>
      </c>
      <c r="F72" s="395">
        <f t="shared" si="16"/>
        <v>147.444624774733</v>
      </c>
    </row>
    <row r="73" spans="1:6" ht="31.2" x14ac:dyDescent="0.3">
      <c r="A73" s="247">
        <v>248</v>
      </c>
      <c r="B73" s="250" t="s">
        <v>747</v>
      </c>
      <c r="C73" s="251">
        <v>1567146</v>
      </c>
      <c r="D73" s="251">
        <v>0</v>
      </c>
      <c r="E73" s="251">
        <v>1169787</v>
      </c>
      <c r="F73" s="394">
        <v>0</v>
      </c>
    </row>
    <row r="74" spans="1:6" ht="31.2" x14ac:dyDescent="0.3">
      <c r="A74" s="247">
        <v>249</v>
      </c>
      <c r="B74" s="250" t="s">
        <v>662</v>
      </c>
      <c r="C74" s="251">
        <v>2876077</v>
      </c>
      <c r="D74" s="251">
        <v>0</v>
      </c>
      <c r="E74" s="251">
        <v>3243994</v>
      </c>
      <c r="F74" s="394">
        <f t="shared" si="16"/>
        <v>112.79232092882074</v>
      </c>
    </row>
    <row r="75" spans="1:6" ht="31.2" x14ac:dyDescent="0.3">
      <c r="A75" s="247">
        <v>250</v>
      </c>
      <c r="B75" s="250" t="s">
        <v>663</v>
      </c>
      <c r="C75" s="251">
        <v>120014600</v>
      </c>
      <c r="D75" s="251">
        <v>0</v>
      </c>
      <c r="E75" s="251">
        <v>199543660</v>
      </c>
      <c r="F75" s="394">
        <f t="shared" si="16"/>
        <v>166.26615428456205</v>
      </c>
    </row>
    <row r="76" spans="1:6" ht="31.2" x14ac:dyDescent="0.3">
      <c r="A76" s="245">
        <v>251</v>
      </c>
      <c r="B76" s="248" t="s">
        <v>664</v>
      </c>
      <c r="C76" s="249">
        <f>SUM(C73:C75)</f>
        <v>124457823</v>
      </c>
      <c r="D76" s="249">
        <f t="shared" ref="D76" si="19">SUM(D74:D75)</f>
        <v>0</v>
      </c>
      <c r="E76" s="249">
        <f>SUM(E73:E75)</f>
        <v>203957441</v>
      </c>
      <c r="F76" s="395">
        <f t="shared" si="16"/>
        <v>163.87675445680904</v>
      </c>
    </row>
    <row r="77" spans="1:6" x14ac:dyDescent="0.3">
      <c r="A77" s="245">
        <v>252</v>
      </c>
      <c r="B77" s="248" t="s">
        <v>665</v>
      </c>
      <c r="C77" s="249">
        <f>C62+C72+C76</f>
        <v>451521173</v>
      </c>
      <c r="D77" s="249">
        <f>D62+D72+D76</f>
        <v>0</v>
      </c>
      <c r="E77" s="249">
        <f>E62+E72+E76</f>
        <v>507474641</v>
      </c>
      <c r="F77" s="344">
        <f t="shared" si="16"/>
        <v>112.39221355406958</v>
      </c>
    </row>
    <row r="79" spans="1:6" x14ac:dyDescent="0.3">
      <c r="C79" s="413"/>
      <c r="D79" s="413"/>
      <c r="E79" s="413"/>
    </row>
  </sheetData>
  <mergeCells count="2">
    <mergeCell ref="A1:F1"/>
    <mergeCell ref="A47:F47"/>
  </mergeCells>
  <printOptions horizontalCentered="1"/>
  <pageMargins left="0.70866141732283472" right="0.70866141732283472" top="1.1417322834645669" bottom="0.74803149606299213" header="0.31496062992125984" footer="0.31496062992125984"/>
  <pageSetup paperSize="8" scale="85" orientation="portrait" r:id="rId1"/>
  <headerFooter>
    <oddHeader>&amp;L&amp;"Times New Roman,Normál"&amp;12Pécsely Község Önkormányzata&amp;C&amp;"Times New Roman,Normál"&amp;12 1. melléklet
az önkormányzat 2022. évi költségvetési gazdálkodási beszámolójáról szóló
4/2023. (V. 30.) önkormányzati rendelethez</oddHeader>
  </headerFooter>
  <rowBreaks count="2" manualBreakCount="2">
    <brk id="22" max="16383" man="1"/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9"/>
  <sheetViews>
    <sheetView view="pageLayout" zoomScaleNormal="100" workbookViewId="0">
      <selection activeCell="B11" sqref="B11"/>
    </sheetView>
  </sheetViews>
  <sheetFormatPr defaultRowHeight="15.6" x14ac:dyDescent="0.3"/>
  <cols>
    <col min="1" max="1" width="8.109375" style="244" customWidth="1"/>
    <col min="2" max="2" width="41" style="244" customWidth="1"/>
    <col min="3" max="3" width="13.44140625" style="244" customWidth="1"/>
    <col min="4" max="4" width="9" style="244" customWidth="1"/>
    <col min="5" max="5" width="12.109375" style="244" customWidth="1"/>
    <col min="6" max="6" width="9.5546875" style="244" bestFit="1" customWidth="1"/>
    <col min="7" max="256" width="9.109375" style="244"/>
    <col min="257" max="257" width="8.109375" style="244" customWidth="1"/>
    <col min="258" max="258" width="41" style="244" customWidth="1"/>
    <col min="259" max="261" width="32.88671875" style="244" customWidth="1"/>
    <col min="262" max="512" width="9.109375" style="244"/>
    <col min="513" max="513" width="8.109375" style="244" customWidth="1"/>
    <col min="514" max="514" width="41" style="244" customWidth="1"/>
    <col min="515" max="517" width="32.88671875" style="244" customWidth="1"/>
    <col min="518" max="768" width="9.109375" style="244"/>
    <col min="769" max="769" width="8.109375" style="244" customWidth="1"/>
    <col min="770" max="770" width="41" style="244" customWidth="1"/>
    <col min="771" max="773" width="32.88671875" style="244" customWidth="1"/>
    <col min="774" max="1024" width="9.109375" style="244"/>
    <col min="1025" max="1025" width="8.109375" style="244" customWidth="1"/>
    <col min="1026" max="1026" width="41" style="244" customWidth="1"/>
    <col min="1027" max="1029" width="32.88671875" style="244" customWidth="1"/>
    <col min="1030" max="1280" width="9.109375" style="244"/>
    <col min="1281" max="1281" width="8.109375" style="244" customWidth="1"/>
    <col min="1282" max="1282" width="41" style="244" customWidth="1"/>
    <col min="1283" max="1285" width="32.88671875" style="244" customWidth="1"/>
    <col min="1286" max="1536" width="9.109375" style="244"/>
    <col min="1537" max="1537" width="8.109375" style="244" customWidth="1"/>
    <col min="1538" max="1538" width="41" style="244" customWidth="1"/>
    <col min="1539" max="1541" width="32.88671875" style="244" customWidth="1"/>
    <col min="1542" max="1792" width="9.109375" style="244"/>
    <col min="1793" max="1793" width="8.109375" style="244" customWidth="1"/>
    <col min="1794" max="1794" width="41" style="244" customWidth="1"/>
    <col min="1795" max="1797" width="32.88671875" style="244" customWidth="1"/>
    <col min="1798" max="2048" width="9.109375" style="244"/>
    <col min="2049" max="2049" width="8.109375" style="244" customWidth="1"/>
    <col min="2050" max="2050" width="41" style="244" customWidth="1"/>
    <col min="2051" max="2053" width="32.88671875" style="244" customWidth="1"/>
    <col min="2054" max="2304" width="9.109375" style="244"/>
    <col min="2305" max="2305" width="8.109375" style="244" customWidth="1"/>
    <col min="2306" max="2306" width="41" style="244" customWidth="1"/>
    <col min="2307" max="2309" width="32.88671875" style="244" customWidth="1"/>
    <col min="2310" max="2560" width="9.109375" style="244"/>
    <col min="2561" max="2561" width="8.109375" style="244" customWidth="1"/>
    <col min="2562" max="2562" width="41" style="244" customWidth="1"/>
    <col min="2563" max="2565" width="32.88671875" style="244" customWidth="1"/>
    <col min="2566" max="2816" width="9.109375" style="244"/>
    <col min="2817" max="2817" width="8.109375" style="244" customWidth="1"/>
    <col min="2818" max="2818" width="41" style="244" customWidth="1"/>
    <col min="2819" max="2821" width="32.88671875" style="244" customWidth="1"/>
    <col min="2822" max="3072" width="9.109375" style="244"/>
    <col min="3073" max="3073" width="8.109375" style="244" customWidth="1"/>
    <col min="3074" max="3074" width="41" style="244" customWidth="1"/>
    <col min="3075" max="3077" width="32.88671875" style="244" customWidth="1"/>
    <col min="3078" max="3328" width="9.109375" style="244"/>
    <col min="3329" max="3329" width="8.109375" style="244" customWidth="1"/>
    <col min="3330" max="3330" width="41" style="244" customWidth="1"/>
    <col min="3331" max="3333" width="32.88671875" style="244" customWidth="1"/>
    <col min="3334" max="3584" width="9.109375" style="244"/>
    <col min="3585" max="3585" width="8.109375" style="244" customWidth="1"/>
    <col min="3586" max="3586" width="41" style="244" customWidth="1"/>
    <col min="3587" max="3589" width="32.88671875" style="244" customWidth="1"/>
    <col min="3590" max="3840" width="9.109375" style="244"/>
    <col min="3841" max="3841" width="8.109375" style="244" customWidth="1"/>
    <col min="3842" max="3842" width="41" style="244" customWidth="1"/>
    <col min="3843" max="3845" width="32.88671875" style="244" customWidth="1"/>
    <col min="3846" max="4096" width="9.109375" style="244"/>
    <col min="4097" max="4097" width="8.109375" style="244" customWidth="1"/>
    <col min="4098" max="4098" width="41" style="244" customWidth="1"/>
    <col min="4099" max="4101" width="32.88671875" style="244" customWidth="1"/>
    <col min="4102" max="4352" width="9.109375" style="244"/>
    <col min="4353" max="4353" width="8.109375" style="244" customWidth="1"/>
    <col min="4354" max="4354" width="41" style="244" customWidth="1"/>
    <col min="4355" max="4357" width="32.88671875" style="244" customWidth="1"/>
    <col min="4358" max="4608" width="9.109375" style="244"/>
    <col min="4609" max="4609" width="8.109375" style="244" customWidth="1"/>
    <col min="4610" max="4610" width="41" style="244" customWidth="1"/>
    <col min="4611" max="4613" width="32.88671875" style="244" customWidth="1"/>
    <col min="4614" max="4864" width="9.109375" style="244"/>
    <col min="4865" max="4865" width="8.109375" style="244" customWidth="1"/>
    <col min="4866" max="4866" width="41" style="244" customWidth="1"/>
    <col min="4867" max="4869" width="32.88671875" style="244" customWidth="1"/>
    <col min="4870" max="5120" width="9.109375" style="244"/>
    <col min="5121" max="5121" width="8.109375" style="244" customWidth="1"/>
    <col min="5122" max="5122" width="41" style="244" customWidth="1"/>
    <col min="5123" max="5125" width="32.88671875" style="244" customWidth="1"/>
    <col min="5126" max="5376" width="9.109375" style="244"/>
    <col min="5377" max="5377" width="8.109375" style="244" customWidth="1"/>
    <col min="5378" max="5378" width="41" style="244" customWidth="1"/>
    <col min="5379" max="5381" width="32.88671875" style="244" customWidth="1"/>
    <col min="5382" max="5632" width="9.109375" style="244"/>
    <col min="5633" max="5633" width="8.109375" style="244" customWidth="1"/>
    <col min="5634" max="5634" width="41" style="244" customWidth="1"/>
    <col min="5635" max="5637" width="32.88671875" style="244" customWidth="1"/>
    <col min="5638" max="5888" width="9.109375" style="244"/>
    <col min="5889" max="5889" width="8.109375" style="244" customWidth="1"/>
    <col min="5890" max="5890" width="41" style="244" customWidth="1"/>
    <col min="5891" max="5893" width="32.88671875" style="244" customWidth="1"/>
    <col min="5894" max="6144" width="9.109375" style="244"/>
    <col min="6145" max="6145" width="8.109375" style="244" customWidth="1"/>
    <col min="6146" max="6146" width="41" style="244" customWidth="1"/>
    <col min="6147" max="6149" width="32.88671875" style="244" customWidth="1"/>
    <col min="6150" max="6400" width="9.109375" style="244"/>
    <col min="6401" max="6401" width="8.109375" style="244" customWidth="1"/>
    <col min="6402" max="6402" width="41" style="244" customWidth="1"/>
    <col min="6403" max="6405" width="32.88671875" style="244" customWidth="1"/>
    <col min="6406" max="6656" width="9.109375" style="244"/>
    <col min="6657" max="6657" width="8.109375" style="244" customWidth="1"/>
    <col min="6658" max="6658" width="41" style="244" customWidth="1"/>
    <col min="6659" max="6661" width="32.88671875" style="244" customWidth="1"/>
    <col min="6662" max="6912" width="9.109375" style="244"/>
    <col min="6913" max="6913" width="8.109375" style="244" customWidth="1"/>
    <col min="6914" max="6914" width="41" style="244" customWidth="1"/>
    <col min="6915" max="6917" width="32.88671875" style="244" customWidth="1"/>
    <col min="6918" max="7168" width="9.109375" style="244"/>
    <col min="7169" max="7169" width="8.109375" style="244" customWidth="1"/>
    <col min="7170" max="7170" width="41" style="244" customWidth="1"/>
    <col min="7171" max="7173" width="32.88671875" style="244" customWidth="1"/>
    <col min="7174" max="7424" width="9.109375" style="244"/>
    <col min="7425" max="7425" width="8.109375" style="244" customWidth="1"/>
    <col min="7426" max="7426" width="41" style="244" customWidth="1"/>
    <col min="7427" max="7429" width="32.88671875" style="244" customWidth="1"/>
    <col min="7430" max="7680" width="9.109375" style="244"/>
    <col min="7681" max="7681" width="8.109375" style="244" customWidth="1"/>
    <col min="7682" max="7682" width="41" style="244" customWidth="1"/>
    <col min="7683" max="7685" width="32.88671875" style="244" customWidth="1"/>
    <col min="7686" max="7936" width="9.109375" style="244"/>
    <col min="7937" max="7937" width="8.109375" style="244" customWidth="1"/>
    <col min="7938" max="7938" width="41" style="244" customWidth="1"/>
    <col min="7939" max="7941" width="32.88671875" style="244" customWidth="1"/>
    <col min="7942" max="8192" width="9.109375" style="244"/>
    <col min="8193" max="8193" width="8.109375" style="244" customWidth="1"/>
    <col min="8194" max="8194" width="41" style="244" customWidth="1"/>
    <col min="8195" max="8197" width="32.88671875" style="244" customWidth="1"/>
    <col min="8198" max="8448" width="9.109375" style="244"/>
    <col min="8449" max="8449" width="8.109375" style="244" customWidth="1"/>
    <col min="8450" max="8450" width="41" style="244" customWidth="1"/>
    <col min="8451" max="8453" width="32.88671875" style="244" customWidth="1"/>
    <col min="8454" max="8704" width="9.109375" style="244"/>
    <col min="8705" max="8705" width="8.109375" style="244" customWidth="1"/>
    <col min="8706" max="8706" width="41" style="244" customWidth="1"/>
    <col min="8707" max="8709" width="32.88671875" style="244" customWidth="1"/>
    <col min="8710" max="8960" width="9.109375" style="244"/>
    <col min="8961" max="8961" width="8.109375" style="244" customWidth="1"/>
    <col min="8962" max="8962" width="41" style="244" customWidth="1"/>
    <col min="8963" max="8965" width="32.88671875" style="244" customWidth="1"/>
    <col min="8966" max="9216" width="9.109375" style="244"/>
    <col min="9217" max="9217" width="8.109375" style="244" customWidth="1"/>
    <col min="9218" max="9218" width="41" style="244" customWidth="1"/>
    <col min="9219" max="9221" width="32.88671875" style="244" customWidth="1"/>
    <col min="9222" max="9472" width="9.109375" style="244"/>
    <col min="9473" max="9473" width="8.109375" style="244" customWidth="1"/>
    <col min="9474" max="9474" width="41" style="244" customWidth="1"/>
    <col min="9475" max="9477" width="32.88671875" style="244" customWidth="1"/>
    <col min="9478" max="9728" width="9.109375" style="244"/>
    <col min="9729" max="9729" width="8.109375" style="244" customWidth="1"/>
    <col min="9730" max="9730" width="41" style="244" customWidth="1"/>
    <col min="9731" max="9733" width="32.88671875" style="244" customWidth="1"/>
    <col min="9734" max="9984" width="9.109375" style="244"/>
    <col min="9985" max="9985" width="8.109375" style="244" customWidth="1"/>
    <col min="9986" max="9986" width="41" style="244" customWidth="1"/>
    <col min="9987" max="9989" width="32.88671875" style="244" customWidth="1"/>
    <col min="9990" max="10240" width="9.109375" style="244"/>
    <col min="10241" max="10241" width="8.109375" style="244" customWidth="1"/>
    <col min="10242" max="10242" width="41" style="244" customWidth="1"/>
    <col min="10243" max="10245" width="32.88671875" style="244" customWidth="1"/>
    <col min="10246" max="10496" width="9.109375" style="244"/>
    <col min="10497" max="10497" width="8.109375" style="244" customWidth="1"/>
    <col min="10498" max="10498" width="41" style="244" customWidth="1"/>
    <col min="10499" max="10501" width="32.88671875" style="244" customWidth="1"/>
    <col min="10502" max="10752" width="9.109375" style="244"/>
    <col min="10753" max="10753" width="8.109375" style="244" customWidth="1"/>
    <col min="10754" max="10754" width="41" style="244" customWidth="1"/>
    <col min="10755" max="10757" width="32.88671875" style="244" customWidth="1"/>
    <col min="10758" max="11008" width="9.109375" style="244"/>
    <col min="11009" max="11009" width="8.109375" style="244" customWidth="1"/>
    <col min="11010" max="11010" width="41" style="244" customWidth="1"/>
    <col min="11011" max="11013" width="32.88671875" style="244" customWidth="1"/>
    <col min="11014" max="11264" width="9.109375" style="244"/>
    <col min="11265" max="11265" width="8.109375" style="244" customWidth="1"/>
    <col min="11266" max="11266" width="41" style="244" customWidth="1"/>
    <col min="11267" max="11269" width="32.88671875" style="244" customWidth="1"/>
    <col min="11270" max="11520" width="9.109375" style="244"/>
    <col min="11521" max="11521" width="8.109375" style="244" customWidth="1"/>
    <col min="11522" max="11522" width="41" style="244" customWidth="1"/>
    <col min="11523" max="11525" width="32.88671875" style="244" customWidth="1"/>
    <col min="11526" max="11776" width="9.109375" style="244"/>
    <col min="11777" max="11777" width="8.109375" style="244" customWidth="1"/>
    <col min="11778" max="11778" width="41" style="244" customWidth="1"/>
    <col min="11779" max="11781" width="32.88671875" style="244" customWidth="1"/>
    <col min="11782" max="12032" width="9.109375" style="244"/>
    <col min="12033" max="12033" width="8.109375" style="244" customWidth="1"/>
    <col min="12034" max="12034" width="41" style="244" customWidth="1"/>
    <col min="12035" max="12037" width="32.88671875" style="244" customWidth="1"/>
    <col min="12038" max="12288" width="9.109375" style="244"/>
    <col min="12289" max="12289" width="8.109375" style="244" customWidth="1"/>
    <col min="12290" max="12290" width="41" style="244" customWidth="1"/>
    <col min="12291" max="12293" width="32.88671875" style="244" customWidth="1"/>
    <col min="12294" max="12544" width="9.109375" style="244"/>
    <col min="12545" max="12545" width="8.109375" style="244" customWidth="1"/>
    <col min="12546" max="12546" width="41" style="244" customWidth="1"/>
    <col min="12547" max="12549" width="32.88671875" style="244" customWidth="1"/>
    <col min="12550" max="12800" width="9.109375" style="244"/>
    <col min="12801" max="12801" width="8.109375" style="244" customWidth="1"/>
    <col min="12802" max="12802" width="41" style="244" customWidth="1"/>
    <col min="12803" max="12805" width="32.88671875" style="244" customWidth="1"/>
    <col min="12806" max="13056" width="9.109375" style="244"/>
    <col min="13057" max="13057" width="8.109375" style="244" customWidth="1"/>
    <col min="13058" max="13058" width="41" style="244" customWidth="1"/>
    <col min="13059" max="13061" width="32.88671875" style="244" customWidth="1"/>
    <col min="13062" max="13312" width="9.109375" style="244"/>
    <col min="13313" max="13313" width="8.109375" style="244" customWidth="1"/>
    <col min="13314" max="13314" width="41" style="244" customWidth="1"/>
    <col min="13315" max="13317" width="32.88671875" style="244" customWidth="1"/>
    <col min="13318" max="13568" width="9.109375" style="244"/>
    <col min="13569" max="13569" width="8.109375" style="244" customWidth="1"/>
    <col min="13570" max="13570" width="41" style="244" customWidth="1"/>
    <col min="13571" max="13573" width="32.88671875" style="244" customWidth="1"/>
    <col min="13574" max="13824" width="9.109375" style="244"/>
    <col min="13825" max="13825" width="8.109375" style="244" customWidth="1"/>
    <col min="13826" max="13826" width="41" style="244" customWidth="1"/>
    <col min="13827" max="13829" width="32.88671875" style="244" customWidth="1"/>
    <col min="13830" max="14080" width="9.109375" style="244"/>
    <col min="14081" max="14081" width="8.109375" style="244" customWidth="1"/>
    <col min="14082" max="14082" width="41" style="244" customWidth="1"/>
    <col min="14083" max="14085" width="32.88671875" style="244" customWidth="1"/>
    <col min="14086" max="14336" width="9.109375" style="244"/>
    <col min="14337" max="14337" width="8.109375" style="244" customWidth="1"/>
    <col min="14338" max="14338" width="41" style="244" customWidth="1"/>
    <col min="14339" max="14341" width="32.88671875" style="244" customWidth="1"/>
    <col min="14342" max="14592" width="9.109375" style="244"/>
    <col min="14593" max="14593" width="8.109375" style="244" customWidth="1"/>
    <col min="14594" max="14594" width="41" style="244" customWidth="1"/>
    <col min="14595" max="14597" width="32.88671875" style="244" customWidth="1"/>
    <col min="14598" max="14848" width="9.109375" style="244"/>
    <col min="14849" max="14849" width="8.109375" style="244" customWidth="1"/>
    <col min="14850" max="14850" width="41" style="244" customWidth="1"/>
    <col min="14851" max="14853" width="32.88671875" style="244" customWidth="1"/>
    <col min="14854" max="15104" width="9.109375" style="244"/>
    <col min="15105" max="15105" width="8.109375" style="244" customWidth="1"/>
    <col min="15106" max="15106" width="41" style="244" customWidth="1"/>
    <col min="15107" max="15109" width="32.88671875" style="244" customWidth="1"/>
    <col min="15110" max="15360" width="9.109375" style="244"/>
    <col min="15361" max="15361" width="8.109375" style="244" customWidth="1"/>
    <col min="15362" max="15362" width="41" style="244" customWidth="1"/>
    <col min="15363" max="15365" width="32.88671875" style="244" customWidth="1"/>
    <col min="15366" max="15616" width="9.109375" style="244"/>
    <col min="15617" max="15617" width="8.109375" style="244" customWidth="1"/>
    <col min="15618" max="15618" width="41" style="244" customWidth="1"/>
    <col min="15619" max="15621" width="32.88671875" style="244" customWidth="1"/>
    <col min="15622" max="15872" width="9.109375" style="244"/>
    <col min="15873" max="15873" width="8.109375" style="244" customWidth="1"/>
    <col min="15874" max="15874" width="41" style="244" customWidth="1"/>
    <col min="15875" max="15877" width="32.88671875" style="244" customWidth="1"/>
    <col min="15878" max="16128" width="9.109375" style="244"/>
    <col min="16129" max="16129" width="8.109375" style="244" customWidth="1"/>
    <col min="16130" max="16130" width="41" style="244" customWidth="1"/>
    <col min="16131" max="16133" width="32.88671875" style="244" customWidth="1"/>
    <col min="16134" max="16384" width="9.109375" style="244"/>
  </cols>
  <sheetData>
    <row r="1" spans="1:6" x14ac:dyDescent="0.3">
      <c r="A1" s="475" t="s">
        <v>805</v>
      </c>
      <c r="B1" s="475"/>
      <c r="C1" s="475"/>
      <c r="D1" s="475"/>
      <c r="E1" s="475"/>
      <c r="F1" s="475"/>
    </row>
    <row r="2" spans="1:6" s="246" customFormat="1" ht="33" customHeight="1" x14ac:dyDescent="0.3">
      <c r="A2" s="245"/>
      <c r="B2" s="245" t="s">
        <v>68</v>
      </c>
      <c r="C2" s="245" t="s">
        <v>600</v>
      </c>
      <c r="D2" s="245" t="s">
        <v>601</v>
      </c>
      <c r="E2" s="245" t="s">
        <v>602</v>
      </c>
      <c r="F2" s="341" t="s">
        <v>366</v>
      </c>
    </row>
    <row r="3" spans="1:6" x14ac:dyDescent="0.3">
      <c r="A3" s="247">
        <v>1</v>
      </c>
      <c r="B3" s="247">
        <v>2</v>
      </c>
      <c r="C3" s="247">
        <v>3</v>
      </c>
      <c r="D3" s="247">
        <v>4</v>
      </c>
      <c r="E3" s="247">
        <v>5</v>
      </c>
      <c r="F3" s="342">
        <v>6</v>
      </c>
    </row>
    <row r="4" spans="1:6" ht="31.2" x14ac:dyDescent="0.3">
      <c r="A4" s="247" t="s">
        <v>549</v>
      </c>
      <c r="B4" s="250" t="s">
        <v>666</v>
      </c>
      <c r="C4" s="251">
        <v>17558222</v>
      </c>
      <c r="D4" s="251">
        <v>0</v>
      </c>
      <c r="E4" s="251">
        <v>32205550</v>
      </c>
      <c r="F4" s="343">
        <f>E4/C4*100</f>
        <v>183.42147627476174</v>
      </c>
    </row>
    <row r="5" spans="1:6" ht="31.2" x14ac:dyDescent="0.3">
      <c r="A5" s="247" t="s">
        <v>551</v>
      </c>
      <c r="B5" s="250" t="s">
        <v>667</v>
      </c>
      <c r="C5" s="251">
        <v>4558053</v>
      </c>
      <c r="D5" s="251">
        <v>0</v>
      </c>
      <c r="E5" s="251">
        <v>2378638</v>
      </c>
      <c r="F5" s="343">
        <f t="shared" ref="F5:F29" si="0">E5/C5*100</f>
        <v>52.18539582580545</v>
      </c>
    </row>
    <row r="6" spans="1:6" ht="31.2" x14ac:dyDescent="0.3">
      <c r="A6" s="247" t="s">
        <v>589</v>
      </c>
      <c r="B6" s="250" t="s">
        <v>668</v>
      </c>
      <c r="C6" s="251">
        <v>2841635</v>
      </c>
      <c r="D6" s="251">
        <v>0</v>
      </c>
      <c r="E6" s="251">
        <v>3063896</v>
      </c>
      <c r="F6" s="343">
        <f t="shared" si="0"/>
        <v>107.82158862767386</v>
      </c>
    </row>
    <row r="7" spans="1:6" ht="33.75" customHeight="1" x14ac:dyDescent="0.3">
      <c r="A7" s="245" t="s">
        <v>553</v>
      </c>
      <c r="B7" s="248" t="s">
        <v>669</v>
      </c>
      <c r="C7" s="249">
        <f t="shared" ref="C7" si="1">SUM(C4:C6)</f>
        <v>24957910</v>
      </c>
      <c r="D7" s="249">
        <f t="shared" ref="D7:E7" si="2">SUM(D4:D6)</f>
        <v>0</v>
      </c>
      <c r="E7" s="249">
        <f t="shared" si="2"/>
        <v>37648084</v>
      </c>
      <c r="F7" s="344">
        <f t="shared" si="0"/>
        <v>150.84630083208089</v>
      </c>
    </row>
    <row r="8" spans="1:6" ht="31.2" x14ac:dyDescent="0.3">
      <c r="A8" s="247" t="s">
        <v>556</v>
      </c>
      <c r="B8" s="250" t="s">
        <v>670</v>
      </c>
      <c r="C8" s="251">
        <v>35873712</v>
      </c>
      <c r="D8" s="251">
        <v>0</v>
      </c>
      <c r="E8" s="251">
        <v>40895258</v>
      </c>
      <c r="F8" s="343">
        <f t="shared" si="0"/>
        <v>113.99784332326691</v>
      </c>
    </row>
    <row r="9" spans="1:6" ht="31.2" x14ac:dyDescent="0.3">
      <c r="A9" s="247" t="s">
        <v>671</v>
      </c>
      <c r="B9" s="250" t="s">
        <v>672</v>
      </c>
      <c r="C9" s="251">
        <v>15267195</v>
      </c>
      <c r="D9" s="251">
        <v>0</v>
      </c>
      <c r="E9" s="251">
        <v>15829451</v>
      </c>
      <c r="F9" s="343">
        <f t="shared" si="0"/>
        <v>103.6827721136725</v>
      </c>
    </row>
    <row r="10" spans="1:6" ht="31.2" x14ac:dyDescent="0.3">
      <c r="A10" s="247" t="s">
        <v>607</v>
      </c>
      <c r="B10" s="250" t="s">
        <v>673</v>
      </c>
      <c r="C10" s="251">
        <v>35519843</v>
      </c>
      <c r="D10" s="251">
        <v>0</v>
      </c>
      <c r="E10" s="251">
        <v>6205481</v>
      </c>
      <c r="F10" s="343">
        <f t="shared" si="0"/>
        <v>17.470462918431256</v>
      </c>
    </row>
    <row r="11" spans="1:6" ht="31.2" x14ac:dyDescent="0.3">
      <c r="A11" s="247" t="s">
        <v>609</v>
      </c>
      <c r="B11" s="250" t="s">
        <v>674</v>
      </c>
      <c r="C11" s="251">
        <v>5899841</v>
      </c>
      <c r="D11" s="251">
        <v>0</v>
      </c>
      <c r="E11" s="251">
        <v>2783441</v>
      </c>
      <c r="F11" s="343">
        <f t="shared" si="0"/>
        <v>47.178237515214391</v>
      </c>
    </row>
    <row r="12" spans="1:6" ht="31.2" x14ac:dyDescent="0.3">
      <c r="A12" s="245" t="s">
        <v>675</v>
      </c>
      <c r="B12" s="248" t="s">
        <v>676</v>
      </c>
      <c r="C12" s="249">
        <f>SUM(C8:C11)</f>
        <v>92560591</v>
      </c>
      <c r="D12" s="249">
        <f>SUM(D8:D11)</f>
        <v>0</v>
      </c>
      <c r="E12" s="249">
        <f>SUM(E8:E11)</f>
        <v>65713631</v>
      </c>
      <c r="F12" s="344">
        <f t="shared" si="0"/>
        <v>70.995258662512214</v>
      </c>
    </row>
    <row r="13" spans="1:6" x14ac:dyDescent="0.3">
      <c r="A13" s="247" t="s">
        <v>677</v>
      </c>
      <c r="B13" s="250" t="s">
        <v>678</v>
      </c>
      <c r="C13" s="251">
        <v>4055310</v>
      </c>
      <c r="D13" s="251">
        <v>0</v>
      </c>
      <c r="E13" s="251">
        <v>2641104</v>
      </c>
      <c r="F13" s="343">
        <f t="shared" si="0"/>
        <v>65.127055638163299</v>
      </c>
    </row>
    <row r="14" spans="1:6" x14ac:dyDescent="0.3">
      <c r="A14" s="247" t="s">
        <v>558</v>
      </c>
      <c r="B14" s="250" t="s">
        <v>679</v>
      </c>
      <c r="C14" s="251">
        <v>19696775</v>
      </c>
      <c r="D14" s="251">
        <v>0</v>
      </c>
      <c r="E14" s="251">
        <v>27211569</v>
      </c>
      <c r="F14" s="343">
        <f t="shared" si="0"/>
        <v>138.15240819880412</v>
      </c>
    </row>
    <row r="15" spans="1:6" x14ac:dyDescent="0.3">
      <c r="A15" s="247" t="s">
        <v>561</v>
      </c>
      <c r="B15" s="250" t="s">
        <v>680</v>
      </c>
      <c r="C15" s="251">
        <v>2491610</v>
      </c>
      <c r="D15" s="251">
        <v>0</v>
      </c>
      <c r="E15" s="251">
        <v>424713</v>
      </c>
      <c r="F15" s="343">
        <f t="shared" si="0"/>
        <v>17.045725454625725</v>
      </c>
    </row>
    <row r="16" spans="1:6" ht="31.2" x14ac:dyDescent="0.3">
      <c r="A16" s="245" t="s">
        <v>563</v>
      </c>
      <c r="B16" s="248" t="s">
        <v>681</v>
      </c>
      <c r="C16" s="249">
        <f t="shared" ref="C16" si="3">SUM(C13:C15)</f>
        <v>26243695</v>
      </c>
      <c r="D16" s="249">
        <f t="shared" ref="D16:E16" si="4">SUM(D13:D15)</f>
        <v>0</v>
      </c>
      <c r="E16" s="249">
        <f t="shared" si="4"/>
        <v>30277386</v>
      </c>
      <c r="F16" s="344">
        <f t="shared" si="0"/>
        <v>115.37013366448589</v>
      </c>
    </row>
    <row r="17" spans="1:6" x14ac:dyDescent="0.3">
      <c r="A17" s="247" t="s">
        <v>682</v>
      </c>
      <c r="B17" s="250" t="s">
        <v>683</v>
      </c>
      <c r="C17" s="251">
        <v>17281203</v>
      </c>
      <c r="D17" s="251">
        <v>0</v>
      </c>
      <c r="E17" s="251">
        <v>24790338</v>
      </c>
      <c r="F17" s="343">
        <f t="shared" si="0"/>
        <v>143.45261727438768</v>
      </c>
    </row>
    <row r="18" spans="1:6" x14ac:dyDescent="0.3">
      <c r="A18" s="247" t="s">
        <v>565</v>
      </c>
      <c r="B18" s="250" t="s">
        <v>684</v>
      </c>
      <c r="C18" s="251">
        <v>9532989</v>
      </c>
      <c r="D18" s="251">
        <v>0</v>
      </c>
      <c r="E18" s="251">
        <v>12480231</v>
      </c>
      <c r="F18" s="343">
        <f t="shared" si="0"/>
        <v>130.9162425342146</v>
      </c>
    </row>
    <row r="19" spans="1:6" x14ac:dyDescent="0.3">
      <c r="A19" s="247" t="s">
        <v>685</v>
      </c>
      <c r="B19" s="250" t="s">
        <v>686</v>
      </c>
      <c r="C19" s="251">
        <v>3659747</v>
      </c>
      <c r="D19" s="251">
        <v>0</v>
      </c>
      <c r="E19" s="251">
        <v>4457941</v>
      </c>
      <c r="F19" s="343">
        <f t="shared" si="0"/>
        <v>121.81008687212531</v>
      </c>
    </row>
    <row r="20" spans="1:6" ht="31.2" x14ac:dyDescent="0.3">
      <c r="A20" s="245" t="s">
        <v>611</v>
      </c>
      <c r="B20" s="248" t="s">
        <v>687</v>
      </c>
      <c r="C20" s="249">
        <f t="shared" ref="C20" si="5">SUM(C17:C19)</f>
        <v>30473939</v>
      </c>
      <c r="D20" s="249">
        <f t="shared" ref="D20:E20" si="6">SUM(D17:D19)</f>
        <v>0</v>
      </c>
      <c r="E20" s="249">
        <f t="shared" si="6"/>
        <v>41728510</v>
      </c>
      <c r="F20" s="344">
        <f t="shared" si="0"/>
        <v>136.9317894874043</v>
      </c>
    </row>
    <row r="21" spans="1:6" x14ac:dyDescent="0.3">
      <c r="A21" s="245" t="s">
        <v>688</v>
      </c>
      <c r="B21" s="248" t="s">
        <v>689</v>
      </c>
      <c r="C21" s="249">
        <v>16037341</v>
      </c>
      <c r="D21" s="249">
        <v>0</v>
      </c>
      <c r="E21" s="249">
        <v>17158538</v>
      </c>
      <c r="F21" s="344">
        <f t="shared" si="0"/>
        <v>106.99116518131029</v>
      </c>
    </row>
    <row r="22" spans="1:6" x14ac:dyDescent="0.3">
      <c r="A22" s="245" t="s">
        <v>690</v>
      </c>
      <c r="B22" s="248" t="s">
        <v>691</v>
      </c>
      <c r="C22" s="249">
        <v>61408973</v>
      </c>
      <c r="D22" s="249">
        <v>0</v>
      </c>
      <c r="E22" s="249">
        <v>41319788</v>
      </c>
      <c r="F22" s="344">
        <f t="shared" si="0"/>
        <v>67.286238445967825</v>
      </c>
    </row>
    <row r="23" spans="1:6" ht="31.2" x14ac:dyDescent="0.3">
      <c r="A23" s="245" t="s">
        <v>567</v>
      </c>
      <c r="B23" s="248" t="s">
        <v>692</v>
      </c>
      <c r="C23" s="249">
        <f>C7+C12-C16-C20-C21-C22</f>
        <v>-16645447</v>
      </c>
      <c r="D23" s="249">
        <f>D7+D12-D16-D20-D21-D22</f>
        <v>0</v>
      </c>
      <c r="E23" s="249">
        <f>E7+E12-E16-E20-E21-E22</f>
        <v>-27122507</v>
      </c>
      <c r="F23" s="344">
        <f t="shared" si="0"/>
        <v>162.94249712849404</v>
      </c>
    </row>
    <row r="24" spans="1:6" ht="31.2" x14ac:dyDescent="0.3">
      <c r="A24" s="247" t="s">
        <v>613</v>
      </c>
      <c r="B24" s="250" t="s">
        <v>693</v>
      </c>
      <c r="C24" s="251">
        <v>12923</v>
      </c>
      <c r="D24" s="251">
        <v>0</v>
      </c>
      <c r="E24" s="251">
        <v>4752</v>
      </c>
      <c r="F24" s="343">
        <f t="shared" si="0"/>
        <v>36.771647450282444</v>
      </c>
    </row>
    <row r="25" spans="1:6" ht="46.8" x14ac:dyDescent="0.3">
      <c r="A25" s="245" t="s">
        <v>694</v>
      </c>
      <c r="B25" s="248" t="s">
        <v>695</v>
      </c>
      <c r="C25" s="249">
        <f>SUM(C24:C24)</f>
        <v>12923</v>
      </c>
      <c r="D25" s="249">
        <f>SUM(D24:D24)</f>
        <v>0</v>
      </c>
      <c r="E25" s="249">
        <f>SUM(E24:E24)</f>
        <v>4752</v>
      </c>
      <c r="F25" s="344">
        <f t="shared" si="0"/>
        <v>36.771647450282444</v>
      </c>
    </row>
    <row r="26" spans="1:6" ht="31.2" x14ac:dyDescent="0.3">
      <c r="A26" s="247">
        <v>36</v>
      </c>
      <c r="B26" s="250" t="s">
        <v>748</v>
      </c>
      <c r="C26" s="251">
        <v>163699</v>
      </c>
      <c r="D26" s="251">
        <v>0</v>
      </c>
      <c r="E26" s="251">
        <v>178133</v>
      </c>
      <c r="F26" s="343">
        <f t="shared" si="0"/>
        <v>108.81740267197723</v>
      </c>
    </row>
    <row r="27" spans="1:6" ht="31.2" x14ac:dyDescent="0.3">
      <c r="A27" s="245">
        <v>42</v>
      </c>
      <c r="B27" s="248" t="s">
        <v>696</v>
      </c>
      <c r="C27" s="249">
        <f t="shared" ref="C27" si="7">C26</f>
        <v>163699</v>
      </c>
      <c r="D27" s="249">
        <f t="shared" ref="D27:E27" si="8">D26</f>
        <v>0</v>
      </c>
      <c r="E27" s="249">
        <f t="shared" si="8"/>
        <v>178133</v>
      </c>
      <c r="F27" s="344">
        <f t="shared" si="0"/>
        <v>108.81740267197723</v>
      </c>
    </row>
    <row r="28" spans="1:6" ht="31.2" x14ac:dyDescent="0.3">
      <c r="A28" s="245" t="s">
        <v>617</v>
      </c>
      <c r="B28" s="248" t="s">
        <v>697</v>
      </c>
      <c r="C28" s="249">
        <f>C25-C27</f>
        <v>-150776</v>
      </c>
      <c r="D28" s="249">
        <f>D25</f>
        <v>0</v>
      </c>
      <c r="E28" s="249">
        <f>E25-E27</f>
        <v>-173381</v>
      </c>
      <c r="F28" s="344">
        <f t="shared" si="0"/>
        <v>114.99243911497852</v>
      </c>
    </row>
    <row r="29" spans="1:6" ht="31.2" x14ac:dyDescent="0.3">
      <c r="A29" s="245" t="s">
        <v>698</v>
      </c>
      <c r="B29" s="248" t="s">
        <v>699</v>
      </c>
      <c r="C29" s="249">
        <f>C23+C28</f>
        <v>-16796223</v>
      </c>
      <c r="D29" s="249">
        <f>D23+D28</f>
        <v>0</v>
      </c>
      <c r="E29" s="249">
        <f>E23+E28</f>
        <v>-27295888</v>
      </c>
      <c r="F29" s="344">
        <f t="shared" si="0"/>
        <v>162.51206000301377</v>
      </c>
    </row>
  </sheetData>
  <mergeCells count="1">
    <mergeCell ref="A1:F1"/>
  </mergeCells>
  <printOptions horizontalCentered="1"/>
  <pageMargins left="0.70866141732283472" right="0.70866141732283472" top="1.1417322834645669" bottom="0" header="0.11811023622047245" footer="0.31496062992125984"/>
  <pageSetup paperSize="9" scale="95" orientation="portrait" r:id="rId1"/>
  <headerFooter>
    <oddHeader xml:space="preserve">&amp;L&amp;"Times New Roman,Normál"&amp;12Pécsely Község Önkormányzata &amp;C&amp;"Times New Roman,Normál"&amp;12 
2. melléklet
az önkormányzat 2022. évi költségvetési gazdálkodási beszámolójáról szóló
4/2023. (V. 30.) önkormányzati rendelethez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view="pageLayout" zoomScaleNormal="100" workbookViewId="0">
      <selection activeCell="D16" sqref="D16"/>
    </sheetView>
  </sheetViews>
  <sheetFormatPr defaultRowHeight="15.6" x14ac:dyDescent="0.3"/>
  <cols>
    <col min="1" max="1" width="8.109375" style="244" customWidth="1"/>
    <col min="2" max="2" width="47.5546875" style="244" customWidth="1"/>
    <col min="3" max="3" width="15.88671875" style="244" bestFit="1" customWidth="1"/>
    <col min="4" max="4" width="16.33203125" style="244" bestFit="1" customWidth="1"/>
    <col min="5" max="5" width="11.88671875" style="264" bestFit="1" customWidth="1"/>
    <col min="6" max="257" width="9.109375" style="244"/>
    <col min="258" max="258" width="8.109375" style="244" customWidth="1"/>
    <col min="259" max="259" width="41" style="244" customWidth="1"/>
    <col min="260" max="260" width="32.88671875" style="244" customWidth="1"/>
    <col min="261" max="513" width="9.109375" style="244"/>
    <col min="514" max="514" width="8.109375" style="244" customWidth="1"/>
    <col min="515" max="515" width="41" style="244" customWidth="1"/>
    <col min="516" max="516" width="32.88671875" style="244" customWidth="1"/>
    <col min="517" max="769" width="9.109375" style="244"/>
    <col min="770" max="770" width="8.109375" style="244" customWidth="1"/>
    <col min="771" max="771" width="41" style="244" customWidth="1"/>
    <col min="772" max="772" width="32.88671875" style="244" customWidth="1"/>
    <col min="773" max="1025" width="9.109375" style="244"/>
    <col min="1026" max="1026" width="8.109375" style="244" customWidth="1"/>
    <col min="1027" max="1027" width="41" style="244" customWidth="1"/>
    <col min="1028" max="1028" width="32.88671875" style="244" customWidth="1"/>
    <col min="1029" max="1281" width="9.109375" style="244"/>
    <col min="1282" max="1282" width="8.109375" style="244" customWidth="1"/>
    <col min="1283" max="1283" width="41" style="244" customWidth="1"/>
    <col min="1284" max="1284" width="32.88671875" style="244" customWidth="1"/>
    <col min="1285" max="1537" width="9.109375" style="244"/>
    <col min="1538" max="1538" width="8.109375" style="244" customWidth="1"/>
    <col min="1539" max="1539" width="41" style="244" customWidth="1"/>
    <col min="1540" max="1540" width="32.88671875" style="244" customWidth="1"/>
    <col min="1541" max="1793" width="9.109375" style="244"/>
    <col min="1794" max="1794" width="8.109375" style="244" customWidth="1"/>
    <col min="1795" max="1795" width="41" style="244" customWidth="1"/>
    <col min="1796" max="1796" width="32.88671875" style="244" customWidth="1"/>
    <col min="1797" max="2049" width="9.109375" style="244"/>
    <col min="2050" max="2050" width="8.109375" style="244" customWidth="1"/>
    <col min="2051" max="2051" width="41" style="244" customWidth="1"/>
    <col min="2052" max="2052" width="32.88671875" style="244" customWidth="1"/>
    <col min="2053" max="2305" width="9.109375" style="244"/>
    <col min="2306" max="2306" width="8.109375" style="244" customWidth="1"/>
    <col min="2307" max="2307" width="41" style="244" customWidth="1"/>
    <col min="2308" max="2308" width="32.88671875" style="244" customWidth="1"/>
    <col min="2309" max="2561" width="9.109375" style="244"/>
    <col min="2562" max="2562" width="8.109375" style="244" customWidth="1"/>
    <col min="2563" max="2563" width="41" style="244" customWidth="1"/>
    <col min="2564" max="2564" width="32.88671875" style="244" customWidth="1"/>
    <col min="2565" max="2817" width="9.109375" style="244"/>
    <col min="2818" max="2818" width="8.109375" style="244" customWidth="1"/>
    <col min="2819" max="2819" width="41" style="244" customWidth="1"/>
    <col min="2820" max="2820" width="32.88671875" style="244" customWidth="1"/>
    <col min="2821" max="3073" width="9.109375" style="244"/>
    <col min="3074" max="3074" width="8.109375" style="244" customWidth="1"/>
    <col min="3075" max="3075" width="41" style="244" customWidth="1"/>
    <col min="3076" max="3076" width="32.88671875" style="244" customWidth="1"/>
    <col min="3077" max="3329" width="9.109375" style="244"/>
    <col min="3330" max="3330" width="8.109375" style="244" customWidth="1"/>
    <col min="3331" max="3331" width="41" style="244" customWidth="1"/>
    <col min="3332" max="3332" width="32.88671875" style="244" customWidth="1"/>
    <col min="3333" max="3585" width="9.109375" style="244"/>
    <col min="3586" max="3586" width="8.109375" style="244" customWidth="1"/>
    <col min="3587" max="3587" width="41" style="244" customWidth="1"/>
    <col min="3588" max="3588" width="32.88671875" style="244" customWidth="1"/>
    <col min="3589" max="3841" width="9.109375" style="244"/>
    <col min="3842" max="3842" width="8.109375" style="244" customWidth="1"/>
    <col min="3843" max="3843" width="41" style="244" customWidth="1"/>
    <col min="3844" max="3844" width="32.88671875" style="244" customWidth="1"/>
    <col min="3845" max="4097" width="9.109375" style="244"/>
    <col min="4098" max="4098" width="8.109375" style="244" customWidth="1"/>
    <col min="4099" max="4099" width="41" style="244" customWidth="1"/>
    <col min="4100" max="4100" width="32.88671875" style="244" customWidth="1"/>
    <col min="4101" max="4353" width="9.109375" style="244"/>
    <col min="4354" max="4354" width="8.109375" style="244" customWidth="1"/>
    <col min="4355" max="4355" width="41" style="244" customWidth="1"/>
    <col min="4356" max="4356" width="32.88671875" style="244" customWidth="1"/>
    <col min="4357" max="4609" width="9.109375" style="244"/>
    <col min="4610" max="4610" width="8.109375" style="244" customWidth="1"/>
    <col min="4611" max="4611" width="41" style="244" customWidth="1"/>
    <col min="4612" max="4612" width="32.88671875" style="244" customWidth="1"/>
    <col min="4613" max="4865" width="9.109375" style="244"/>
    <col min="4866" max="4866" width="8.109375" style="244" customWidth="1"/>
    <col min="4867" max="4867" width="41" style="244" customWidth="1"/>
    <col min="4868" max="4868" width="32.88671875" style="244" customWidth="1"/>
    <col min="4869" max="5121" width="9.109375" style="244"/>
    <col min="5122" max="5122" width="8.109375" style="244" customWidth="1"/>
    <col min="5123" max="5123" width="41" style="244" customWidth="1"/>
    <col min="5124" max="5124" width="32.88671875" style="244" customWidth="1"/>
    <col min="5125" max="5377" width="9.109375" style="244"/>
    <col min="5378" max="5378" width="8.109375" style="244" customWidth="1"/>
    <col min="5379" max="5379" width="41" style="244" customWidth="1"/>
    <col min="5380" max="5380" width="32.88671875" style="244" customWidth="1"/>
    <col min="5381" max="5633" width="9.109375" style="244"/>
    <col min="5634" max="5634" width="8.109375" style="244" customWidth="1"/>
    <col min="5635" max="5635" width="41" style="244" customWidth="1"/>
    <col min="5636" max="5636" width="32.88671875" style="244" customWidth="1"/>
    <col min="5637" max="5889" width="9.109375" style="244"/>
    <col min="5890" max="5890" width="8.109375" style="244" customWidth="1"/>
    <col min="5891" max="5891" width="41" style="244" customWidth="1"/>
    <col min="5892" max="5892" width="32.88671875" style="244" customWidth="1"/>
    <col min="5893" max="6145" width="9.109375" style="244"/>
    <col min="6146" max="6146" width="8.109375" style="244" customWidth="1"/>
    <col min="6147" max="6147" width="41" style="244" customWidth="1"/>
    <col min="6148" max="6148" width="32.88671875" style="244" customWidth="1"/>
    <col min="6149" max="6401" width="9.109375" style="244"/>
    <col min="6402" max="6402" width="8.109375" style="244" customWidth="1"/>
    <col min="6403" max="6403" width="41" style="244" customWidth="1"/>
    <col min="6404" max="6404" width="32.88671875" style="244" customWidth="1"/>
    <col min="6405" max="6657" width="9.109375" style="244"/>
    <col min="6658" max="6658" width="8.109375" style="244" customWidth="1"/>
    <col min="6659" max="6659" width="41" style="244" customWidth="1"/>
    <col min="6660" max="6660" width="32.88671875" style="244" customWidth="1"/>
    <col min="6661" max="6913" width="9.109375" style="244"/>
    <col min="6914" max="6914" width="8.109375" style="244" customWidth="1"/>
    <col min="6915" max="6915" width="41" style="244" customWidth="1"/>
    <col min="6916" max="6916" width="32.88671875" style="244" customWidth="1"/>
    <col min="6917" max="7169" width="9.109375" style="244"/>
    <col min="7170" max="7170" width="8.109375" style="244" customWidth="1"/>
    <col min="7171" max="7171" width="41" style="244" customWidth="1"/>
    <col min="7172" max="7172" width="32.88671875" style="244" customWidth="1"/>
    <col min="7173" max="7425" width="9.109375" style="244"/>
    <col min="7426" max="7426" width="8.109375" style="244" customWidth="1"/>
    <col min="7427" max="7427" width="41" style="244" customWidth="1"/>
    <col min="7428" max="7428" width="32.88671875" style="244" customWidth="1"/>
    <col min="7429" max="7681" width="9.109375" style="244"/>
    <col min="7682" max="7682" width="8.109375" style="244" customWidth="1"/>
    <col min="7683" max="7683" width="41" style="244" customWidth="1"/>
    <col min="7684" max="7684" width="32.88671875" style="244" customWidth="1"/>
    <col min="7685" max="7937" width="9.109375" style="244"/>
    <col min="7938" max="7938" width="8.109375" style="244" customWidth="1"/>
    <col min="7939" max="7939" width="41" style="244" customWidth="1"/>
    <col min="7940" max="7940" width="32.88671875" style="244" customWidth="1"/>
    <col min="7941" max="8193" width="9.109375" style="244"/>
    <col min="8194" max="8194" width="8.109375" style="244" customWidth="1"/>
    <col min="8195" max="8195" width="41" style="244" customWidth="1"/>
    <col min="8196" max="8196" width="32.88671875" style="244" customWidth="1"/>
    <col min="8197" max="8449" width="9.109375" style="244"/>
    <col min="8450" max="8450" width="8.109375" style="244" customWidth="1"/>
    <col min="8451" max="8451" width="41" style="244" customWidth="1"/>
    <col min="8452" max="8452" width="32.88671875" style="244" customWidth="1"/>
    <col min="8453" max="8705" width="9.109375" style="244"/>
    <col min="8706" max="8706" width="8.109375" style="244" customWidth="1"/>
    <col min="8707" max="8707" width="41" style="244" customWidth="1"/>
    <col min="8708" max="8708" width="32.88671875" style="244" customWidth="1"/>
    <col min="8709" max="8961" width="9.109375" style="244"/>
    <col min="8962" max="8962" width="8.109375" style="244" customWidth="1"/>
    <col min="8963" max="8963" width="41" style="244" customWidth="1"/>
    <col min="8964" max="8964" width="32.88671875" style="244" customWidth="1"/>
    <col min="8965" max="9217" width="9.109375" style="244"/>
    <col min="9218" max="9218" width="8.109375" style="244" customWidth="1"/>
    <col min="9219" max="9219" width="41" style="244" customWidth="1"/>
    <col min="9220" max="9220" width="32.88671875" style="244" customWidth="1"/>
    <col min="9221" max="9473" width="9.109375" style="244"/>
    <col min="9474" max="9474" width="8.109375" style="244" customWidth="1"/>
    <col min="9475" max="9475" width="41" style="244" customWidth="1"/>
    <col min="9476" max="9476" width="32.88671875" style="244" customWidth="1"/>
    <col min="9477" max="9729" width="9.109375" style="244"/>
    <col min="9730" max="9730" width="8.109375" style="244" customWidth="1"/>
    <col min="9731" max="9731" width="41" style="244" customWidth="1"/>
    <col min="9732" max="9732" width="32.88671875" style="244" customWidth="1"/>
    <col min="9733" max="9985" width="9.109375" style="244"/>
    <col min="9986" max="9986" width="8.109375" style="244" customWidth="1"/>
    <col min="9987" max="9987" width="41" style="244" customWidth="1"/>
    <col min="9988" max="9988" width="32.88671875" style="244" customWidth="1"/>
    <col min="9989" max="10241" width="9.109375" style="244"/>
    <col min="10242" max="10242" width="8.109375" style="244" customWidth="1"/>
    <col min="10243" max="10243" width="41" style="244" customWidth="1"/>
    <col min="10244" max="10244" width="32.88671875" style="244" customWidth="1"/>
    <col min="10245" max="10497" width="9.109375" style="244"/>
    <col min="10498" max="10498" width="8.109375" style="244" customWidth="1"/>
    <col min="10499" max="10499" width="41" style="244" customWidth="1"/>
    <col min="10500" max="10500" width="32.88671875" style="244" customWidth="1"/>
    <col min="10501" max="10753" width="9.109375" style="244"/>
    <col min="10754" max="10754" width="8.109375" style="244" customWidth="1"/>
    <col min="10755" max="10755" width="41" style="244" customWidth="1"/>
    <col min="10756" max="10756" width="32.88671875" style="244" customWidth="1"/>
    <col min="10757" max="11009" width="9.109375" style="244"/>
    <col min="11010" max="11010" width="8.109375" style="244" customWidth="1"/>
    <col min="11011" max="11011" width="41" style="244" customWidth="1"/>
    <col min="11012" max="11012" width="32.88671875" style="244" customWidth="1"/>
    <col min="11013" max="11265" width="9.109375" style="244"/>
    <col min="11266" max="11266" width="8.109375" style="244" customWidth="1"/>
    <col min="11267" max="11267" width="41" style="244" customWidth="1"/>
    <col min="11268" max="11268" width="32.88671875" style="244" customWidth="1"/>
    <col min="11269" max="11521" width="9.109375" style="244"/>
    <col min="11522" max="11522" width="8.109375" style="244" customWidth="1"/>
    <col min="11523" max="11523" width="41" style="244" customWidth="1"/>
    <col min="11524" max="11524" width="32.88671875" style="244" customWidth="1"/>
    <col min="11525" max="11777" width="9.109375" style="244"/>
    <col min="11778" max="11778" width="8.109375" style="244" customWidth="1"/>
    <col min="11779" max="11779" width="41" style="244" customWidth="1"/>
    <col min="11780" max="11780" width="32.88671875" style="244" customWidth="1"/>
    <col min="11781" max="12033" width="9.109375" style="244"/>
    <col min="12034" max="12034" width="8.109375" style="244" customWidth="1"/>
    <col min="12035" max="12035" width="41" style="244" customWidth="1"/>
    <col min="12036" max="12036" width="32.88671875" style="244" customWidth="1"/>
    <col min="12037" max="12289" width="9.109375" style="244"/>
    <col min="12290" max="12290" width="8.109375" style="244" customWidth="1"/>
    <col min="12291" max="12291" width="41" style="244" customWidth="1"/>
    <col min="12292" max="12292" width="32.88671875" style="244" customWidth="1"/>
    <col min="12293" max="12545" width="9.109375" style="244"/>
    <col min="12546" max="12546" width="8.109375" style="244" customWidth="1"/>
    <col min="12547" max="12547" width="41" style="244" customWidth="1"/>
    <col min="12548" max="12548" width="32.88671875" style="244" customWidth="1"/>
    <col min="12549" max="12801" width="9.109375" style="244"/>
    <col min="12802" max="12802" width="8.109375" style="244" customWidth="1"/>
    <col min="12803" max="12803" width="41" style="244" customWidth="1"/>
    <col min="12804" max="12804" width="32.88671875" style="244" customWidth="1"/>
    <col min="12805" max="13057" width="9.109375" style="244"/>
    <col min="13058" max="13058" width="8.109375" style="244" customWidth="1"/>
    <col min="13059" max="13059" width="41" style="244" customWidth="1"/>
    <col min="13060" max="13060" width="32.88671875" style="244" customWidth="1"/>
    <col min="13061" max="13313" width="9.109375" style="244"/>
    <col min="13314" max="13314" width="8.109375" style="244" customWidth="1"/>
    <col min="13315" max="13315" width="41" style="244" customWidth="1"/>
    <col min="13316" max="13316" width="32.88671875" style="244" customWidth="1"/>
    <col min="13317" max="13569" width="9.109375" style="244"/>
    <col min="13570" max="13570" width="8.109375" style="244" customWidth="1"/>
    <col min="13571" max="13571" width="41" style="244" customWidth="1"/>
    <col min="13572" max="13572" width="32.88671875" style="244" customWidth="1"/>
    <col min="13573" max="13825" width="9.109375" style="244"/>
    <col min="13826" max="13826" width="8.109375" style="244" customWidth="1"/>
    <col min="13827" max="13827" width="41" style="244" customWidth="1"/>
    <col min="13828" max="13828" width="32.88671875" style="244" customWidth="1"/>
    <col min="13829" max="14081" width="9.109375" style="244"/>
    <col min="14082" max="14082" width="8.109375" style="244" customWidth="1"/>
    <col min="14083" max="14083" width="41" style="244" customWidth="1"/>
    <col min="14084" max="14084" width="32.88671875" style="244" customWidth="1"/>
    <col min="14085" max="14337" width="9.109375" style="244"/>
    <col min="14338" max="14338" width="8.109375" style="244" customWidth="1"/>
    <col min="14339" max="14339" width="41" style="244" customWidth="1"/>
    <col min="14340" max="14340" width="32.88671875" style="244" customWidth="1"/>
    <col min="14341" max="14593" width="9.109375" style="244"/>
    <col min="14594" max="14594" width="8.109375" style="244" customWidth="1"/>
    <col min="14595" max="14595" width="41" style="244" customWidth="1"/>
    <col min="14596" max="14596" width="32.88671875" style="244" customWidth="1"/>
    <col min="14597" max="14849" width="9.109375" style="244"/>
    <col min="14850" max="14850" width="8.109375" style="244" customWidth="1"/>
    <col min="14851" max="14851" width="41" style="244" customWidth="1"/>
    <col min="14852" max="14852" width="32.88671875" style="244" customWidth="1"/>
    <col min="14853" max="15105" width="9.109375" style="244"/>
    <col min="15106" max="15106" width="8.109375" style="244" customWidth="1"/>
    <col min="15107" max="15107" width="41" style="244" customWidth="1"/>
    <col min="15108" max="15108" width="32.88671875" style="244" customWidth="1"/>
    <col min="15109" max="15361" width="9.109375" style="244"/>
    <col min="15362" max="15362" width="8.109375" style="244" customWidth="1"/>
    <col min="15363" max="15363" width="41" style="244" customWidth="1"/>
    <col min="15364" max="15364" width="32.88671875" style="244" customWidth="1"/>
    <col min="15365" max="15617" width="9.109375" style="244"/>
    <col min="15618" max="15618" width="8.109375" style="244" customWidth="1"/>
    <col min="15619" max="15619" width="41" style="244" customWidth="1"/>
    <col min="15620" max="15620" width="32.88671875" style="244" customWidth="1"/>
    <col min="15621" max="15873" width="9.109375" style="244"/>
    <col min="15874" max="15874" width="8.109375" style="244" customWidth="1"/>
    <col min="15875" max="15875" width="41" style="244" customWidth="1"/>
    <col min="15876" max="15876" width="32.88671875" style="244" customWidth="1"/>
    <col min="15877" max="16129" width="9.109375" style="244"/>
    <col min="16130" max="16130" width="8.109375" style="244" customWidth="1"/>
    <col min="16131" max="16131" width="41" style="244" customWidth="1"/>
    <col min="16132" max="16132" width="32.88671875" style="244" customWidth="1"/>
    <col min="16133" max="16384" width="9.109375" style="244"/>
  </cols>
  <sheetData>
    <row r="1" spans="1:5" ht="19.5" customHeight="1" x14ac:dyDescent="0.3">
      <c r="A1" s="475" t="s">
        <v>804</v>
      </c>
      <c r="B1" s="475"/>
      <c r="C1" s="475"/>
      <c r="D1" s="475"/>
      <c r="E1" s="475"/>
    </row>
    <row r="2" spans="1:5" s="246" customFormat="1" ht="15.75" customHeight="1" x14ac:dyDescent="0.3">
      <c r="A2" s="476"/>
      <c r="B2" s="476"/>
      <c r="C2" s="476"/>
      <c r="D2" s="476"/>
      <c r="E2" s="476"/>
    </row>
    <row r="3" spans="1:5" s="246" customFormat="1" ht="31.2" x14ac:dyDescent="0.3">
      <c r="A3" s="245" t="s">
        <v>541</v>
      </c>
      <c r="B3" s="245" t="s">
        <v>68</v>
      </c>
      <c r="C3" s="336" t="s">
        <v>600</v>
      </c>
      <c r="D3" s="245" t="s">
        <v>602</v>
      </c>
      <c r="E3" s="337" t="s">
        <v>366</v>
      </c>
    </row>
    <row r="4" spans="1:5" x14ac:dyDescent="0.3">
      <c r="A4" s="247">
        <v>1</v>
      </c>
      <c r="B4" s="247">
        <v>2</v>
      </c>
      <c r="C4" s="247"/>
      <c r="D4" s="247">
        <v>3</v>
      </c>
      <c r="E4" s="338"/>
    </row>
    <row r="5" spans="1:5" x14ac:dyDescent="0.3">
      <c r="A5" s="247" t="s">
        <v>549</v>
      </c>
      <c r="B5" s="250" t="s">
        <v>700</v>
      </c>
      <c r="C5" s="251">
        <v>93796127</v>
      </c>
      <c r="D5" s="251">
        <v>175704530</v>
      </c>
      <c r="E5" s="339">
        <f>D5/C5*100</f>
        <v>187.32599694654769</v>
      </c>
    </row>
    <row r="6" spans="1:5" x14ac:dyDescent="0.3">
      <c r="A6" s="247" t="s">
        <v>551</v>
      </c>
      <c r="B6" s="250" t="s">
        <v>701</v>
      </c>
      <c r="C6" s="251">
        <v>246821884</v>
      </c>
      <c r="D6" s="251">
        <v>125139408</v>
      </c>
      <c r="E6" s="339">
        <f t="shared" ref="E6:E14" si="0">D6/C6*100</f>
        <v>50.700288796110151</v>
      </c>
    </row>
    <row r="7" spans="1:5" ht="31.2" x14ac:dyDescent="0.3">
      <c r="A7" s="245" t="s">
        <v>589</v>
      </c>
      <c r="B7" s="248" t="s">
        <v>702</v>
      </c>
      <c r="C7" s="249">
        <f>C5-C6</f>
        <v>-153025757</v>
      </c>
      <c r="D7" s="249">
        <f>D5-D6</f>
        <v>50565122</v>
      </c>
      <c r="E7" s="340">
        <f t="shared" si="0"/>
        <v>-33.043536585804958</v>
      </c>
    </row>
    <row r="8" spans="1:5" x14ac:dyDescent="0.3">
      <c r="A8" s="247" t="s">
        <v>553</v>
      </c>
      <c r="B8" s="250" t="s">
        <v>703</v>
      </c>
      <c r="C8" s="251">
        <v>206108021</v>
      </c>
      <c r="D8" s="251">
        <v>52602480</v>
      </c>
      <c r="E8" s="339">
        <f t="shared" si="0"/>
        <v>25.521801502329694</v>
      </c>
    </row>
    <row r="9" spans="1:5" x14ac:dyDescent="0.3">
      <c r="A9" s="247" t="s">
        <v>591</v>
      </c>
      <c r="B9" s="250" t="s">
        <v>704</v>
      </c>
      <c r="C9" s="251">
        <v>1864749</v>
      </c>
      <c r="D9" s="251">
        <v>1250688</v>
      </c>
      <c r="E9" s="339">
        <f t="shared" si="0"/>
        <v>67.070045351948167</v>
      </c>
    </row>
    <row r="10" spans="1:5" ht="31.2" x14ac:dyDescent="0.3">
      <c r="A10" s="245" t="s">
        <v>593</v>
      </c>
      <c r="B10" s="248" t="s">
        <v>705</v>
      </c>
      <c r="C10" s="249">
        <f>C8-C9</f>
        <v>204243272</v>
      </c>
      <c r="D10" s="249">
        <f>D8-D9</f>
        <v>51351792</v>
      </c>
      <c r="E10" s="340">
        <f t="shared" si="0"/>
        <v>25.142464423503753</v>
      </c>
    </row>
    <row r="11" spans="1:5" x14ac:dyDescent="0.3">
      <c r="A11" s="245" t="s">
        <v>555</v>
      </c>
      <c r="B11" s="248" t="s">
        <v>706</v>
      </c>
      <c r="C11" s="249">
        <f>C7+C10</f>
        <v>51217515</v>
      </c>
      <c r="D11" s="249">
        <f>D7+D10</f>
        <v>101916914</v>
      </c>
      <c r="E11" s="340">
        <f t="shared" si="0"/>
        <v>198.98840074533098</v>
      </c>
    </row>
    <row r="12" spans="1:5" x14ac:dyDescent="0.3">
      <c r="A12" s="245" t="s">
        <v>559</v>
      </c>
      <c r="B12" s="248" t="s">
        <v>707</v>
      </c>
      <c r="C12" s="249">
        <f>C11</f>
        <v>51217515</v>
      </c>
      <c r="D12" s="249">
        <f>D11</f>
        <v>101916914</v>
      </c>
      <c r="E12" s="340">
        <f t="shared" si="0"/>
        <v>198.98840074533098</v>
      </c>
    </row>
    <row r="13" spans="1:5" ht="31.2" x14ac:dyDescent="0.3">
      <c r="A13" s="245" t="s">
        <v>561</v>
      </c>
      <c r="B13" s="248" t="s">
        <v>708</v>
      </c>
      <c r="C13" s="249">
        <v>47000000</v>
      </c>
      <c r="D13" s="249">
        <v>100291927</v>
      </c>
      <c r="E13" s="340">
        <f t="shared" si="0"/>
        <v>213.38707872340424</v>
      </c>
    </row>
    <row r="14" spans="1:5" ht="31.2" x14ac:dyDescent="0.3">
      <c r="A14" s="245" t="s">
        <v>563</v>
      </c>
      <c r="B14" s="248" t="s">
        <v>709</v>
      </c>
      <c r="C14" s="249">
        <f>C12-C13</f>
        <v>4217515</v>
      </c>
      <c r="D14" s="249">
        <f>D12-D13</f>
        <v>1624987</v>
      </c>
      <c r="E14" s="340">
        <f t="shared" si="0"/>
        <v>38.529489521673312</v>
      </c>
    </row>
  </sheetData>
  <mergeCells count="2">
    <mergeCell ref="A1:E1"/>
    <mergeCell ref="A2:E2"/>
  </mergeCells>
  <printOptions horizontalCentered="1"/>
  <pageMargins left="0.70866141732283472" right="0.70866141732283472" top="1.5354330708661419" bottom="0.74803149606299213" header="0.31496062992125984" footer="0.31496062992125984"/>
  <pageSetup paperSize="9" orientation="landscape" r:id="rId1"/>
  <headerFooter>
    <oddHeader>&amp;L&amp;"Times New Roman,Normál"&amp;12Pécsely Község Önkormányzata &amp;C&amp;"Times New Roman,Normál"&amp;12 3. melléklet
az önkormányzat 2022. évi költségvetési gazdálkodási beszámolójáról szóló
4/2023. (V. 30.) önkormányzati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5"/>
  </sheetPr>
  <dimension ref="A1:H54"/>
  <sheetViews>
    <sheetView view="pageLayout" topLeftCell="A3" zoomScaleNormal="75" zoomScaleSheetLayoutView="89" workbookViewId="0">
      <selection activeCell="A5" sqref="A5"/>
    </sheetView>
  </sheetViews>
  <sheetFormatPr defaultColWidth="9.109375" defaultRowHeight="15.6" x14ac:dyDescent="0.3"/>
  <cols>
    <col min="1" max="1" width="42.33203125" style="57" customWidth="1"/>
    <col min="2" max="2" width="14.88671875" style="3" customWidth="1"/>
    <col min="3" max="3" width="15.44140625" style="53" customWidth="1"/>
    <col min="4" max="4" width="13.33203125" style="53" customWidth="1"/>
    <col min="5" max="5" width="14.5546875" style="3" customWidth="1"/>
    <col min="6" max="6" width="9.109375" style="3"/>
    <col min="7" max="8" width="16.33203125" style="3" bestFit="1" customWidth="1"/>
    <col min="9" max="16384" width="9.109375" style="3"/>
  </cols>
  <sheetData>
    <row r="1" spans="1:5" hidden="1" x14ac:dyDescent="0.3">
      <c r="A1" s="2"/>
    </row>
    <row r="2" spans="1:5" hidden="1" x14ac:dyDescent="0.3">
      <c r="A2" s="2"/>
    </row>
    <row r="3" spans="1:5" x14ac:dyDescent="0.3">
      <c r="A3" s="2"/>
    </row>
    <row r="4" spans="1:5" ht="30.75" customHeight="1" x14ac:dyDescent="0.3">
      <c r="A4" s="477" t="s">
        <v>780</v>
      </c>
      <c r="B4" s="477"/>
      <c r="C4" s="477"/>
      <c r="D4" s="477"/>
      <c r="E4" s="477"/>
    </row>
    <row r="5" spans="1:5" x14ac:dyDescent="0.3">
      <c r="A5" s="2"/>
    </row>
    <row r="6" spans="1:5" s="54" customFormat="1" ht="56.25" customHeight="1" x14ac:dyDescent="0.25">
      <c r="A6" s="320" t="s">
        <v>68</v>
      </c>
      <c r="B6" s="270" t="s">
        <v>801</v>
      </c>
      <c r="C6" s="270" t="s">
        <v>802</v>
      </c>
      <c r="D6" s="271" t="s">
        <v>803</v>
      </c>
      <c r="E6" s="271" t="s">
        <v>366</v>
      </c>
    </row>
    <row r="7" spans="1:5" ht="31.2" x14ac:dyDescent="0.3">
      <c r="A7" s="274" t="s">
        <v>1</v>
      </c>
      <c r="B7" s="82">
        <f>'5. melléklet'!B5</f>
        <v>44553517</v>
      </c>
      <c r="C7" s="82">
        <f>'5. melléklet'!C5</f>
        <v>55074022</v>
      </c>
      <c r="D7" s="82">
        <f>'5. melléklet'!D5</f>
        <v>56705886</v>
      </c>
      <c r="E7" s="384">
        <f>D7/C7*100</f>
        <v>102.96303763687351</v>
      </c>
    </row>
    <row r="8" spans="1:5" ht="31.2" x14ac:dyDescent="0.3">
      <c r="A8" s="385" t="s">
        <v>2</v>
      </c>
      <c r="B8" s="82">
        <f>'5. melléklet'!B28</f>
        <v>89845925</v>
      </c>
      <c r="C8" s="82">
        <f>'5. melléklet'!C28</f>
        <v>89845925</v>
      </c>
      <c r="D8" s="82">
        <f>'5. melléklet'!D28</f>
        <v>85402414</v>
      </c>
      <c r="E8" s="384">
        <f>D8/C8*100</f>
        <v>95.05429878984495</v>
      </c>
    </row>
    <row r="9" spans="1:5" ht="18" customHeight="1" x14ac:dyDescent="0.3">
      <c r="A9" s="385" t="s">
        <v>3</v>
      </c>
      <c r="B9" s="82">
        <f>'5. melléklet'!B38</f>
        <v>18400000</v>
      </c>
      <c r="C9" s="82">
        <f>'5. melléklet'!C38</f>
        <v>18400000</v>
      </c>
      <c r="D9" s="82">
        <f>'5. melléklet'!D38</f>
        <v>23925630</v>
      </c>
      <c r="E9" s="384">
        <f t="shared" ref="E9:E19" si="0">D9/C9*100</f>
        <v>130.03059782608693</v>
      </c>
    </row>
    <row r="10" spans="1:5" ht="18" customHeight="1" x14ac:dyDescent="0.3">
      <c r="A10" s="385" t="s">
        <v>4</v>
      </c>
      <c r="B10" s="82">
        <f>'5. melléklet'!B52</f>
        <v>8646259</v>
      </c>
      <c r="C10" s="82">
        <f>'5. melléklet'!C52</f>
        <v>8646259</v>
      </c>
      <c r="D10" s="82">
        <f>'5. melléklet'!D52</f>
        <v>9470600</v>
      </c>
      <c r="E10" s="384">
        <f t="shared" si="0"/>
        <v>109.53407710779888</v>
      </c>
    </row>
    <row r="11" spans="1:5" ht="18" customHeight="1" x14ac:dyDescent="0.3">
      <c r="A11" s="385" t="s">
        <v>5</v>
      </c>
      <c r="B11" s="82">
        <f>'5. melléklet'!B64</f>
        <v>0</v>
      </c>
      <c r="C11" s="82">
        <f>'5. melléklet'!C64</f>
        <v>0</v>
      </c>
      <c r="D11" s="82">
        <f>'5. melléklet'!D64</f>
        <v>0</v>
      </c>
      <c r="E11" s="384"/>
    </row>
    <row r="12" spans="1:5" ht="16.5" customHeight="1" x14ac:dyDescent="0.3">
      <c r="A12" s="357" t="s">
        <v>6</v>
      </c>
      <c r="B12" s="82">
        <f>'5. melléklet'!B70</f>
        <v>0</v>
      </c>
      <c r="C12" s="82">
        <f>'5. melléklet'!C70</f>
        <v>0</v>
      </c>
      <c r="D12" s="82">
        <f>'5. melléklet'!D70</f>
        <v>200000</v>
      </c>
      <c r="E12" s="384"/>
    </row>
    <row r="13" spans="1:5" ht="18" customHeight="1" x14ac:dyDescent="0.3">
      <c r="A13" s="357" t="s">
        <v>7</v>
      </c>
      <c r="B13" s="82">
        <f>'5. melléklet'!B75</f>
        <v>0</v>
      </c>
      <c r="C13" s="82">
        <v>0</v>
      </c>
      <c r="D13" s="82">
        <v>0</v>
      </c>
      <c r="E13" s="384"/>
    </row>
    <row r="14" spans="1:5" s="52" customFormat="1" ht="19.5" customHeight="1" x14ac:dyDescent="0.3">
      <c r="A14" s="386" t="s">
        <v>8</v>
      </c>
      <c r="B14" s="85">
        <f>SUM(B7:B13)</f>
        <v>161445701</v>
      </c>
      <c r="C14" s="85">
        <f>SUM(C7:C13)</f>
        <v>171966206</v>
      </c>
      <c r="D14" s="85">
        <f>SUM(D7:D13)</f>
        <v>175704530</v>
      </c>
      <c r="E14" s="387">
        <f t="shared" si="0"/>
        <v>102.17387130120206</v>
      </c>
    </row>
    <row r="15" spans="1:5" s="52" customFormat="1" ht="18.75" customHeight="1" x14ac:dyDescent="0.3">
      <c r="A15" s="388" t="s">
        <v>9</v>
      </c>
      <c r="B15" s="85"/>
      <c r="C15" s="86"/>
      <c r="D15" s="86"/>
      <c r="E15" s="384"/>
    </row>
    <row r="16" spans="1:5" ht="31.2" x14ac:dyDescent="0.3">
      <c r="A16" s="385" t="s">
        <v>173</v>
      </c>
      <c r="B16" s="87">
        <f>'5. melléklet'!B81</f>
        <v>47000000</v>
      </c>
      <c r="C16" s="87">
        <f>'5. melléklet'!C81</f>
        <v>51217515</v>
      </c>
      <c r="D16" s="87">
        <f>'5. melléklet'!D81</f>
        <v>51217515</v>
      </c>
      <c r="E16" s="384">
        <f t="shared" si="0"/>
        <v>100</v>
      </c>
    </row>
    <row r="17" spans="1:8" ht="46.8" x14ac:dyDescent="0.3">
      <c r="A17" s="385" t="s">
        <v>10</v>
      </c>
      <c r="B17" s="82">
        <f>'5. melléklet'!B84</f>
        <v>950124</v>
      </c>
      <c r="C17" s="82">
        <f>'5. melléklet'!C84</f>
        <v>2280013</v>
      </c>
      <c r="D17" s="82">
        <f>'5. melléklet'!D84</f>
        <v>1384965</v>
      </c>
      <c r="E17" s="384">
        <f t="shared" si="0"/>
        <v>60.743732601524634</v>
      </c>
    </row>
    <row r="18" spans="1:8" s="52" customFormat="1" ht="18.75" customHeight="1" x14ac:dyDescent="0.3">
      <c r="A18" s="386" t="s">
        <v>11</v>
      </c>
      <c r="B18" s="88">
        <f>B16+B17</f>
        <v>47950124</v>
      </c>
      <c r="C18" s="88">
        <f>C16+C17</f>
        <v>53497528</v>
      </c>
      <c r="D18" s="88">
        <f>D16+D17</f>
        <v>52602480</v>
      </c>
      <c r="E18" s="387">
        <f t="shared" si="0"/>
        <v>98.326935779163477</v>
      </c>
    </row>
    <row r="19" spans="1:8" s="52" customFormat="1" ht="19.5" customHeight="1" x14ac:dyDescent="0.3">
      <c r="A19" s="389" t="s">
        <v>12</v>
      </c>
      <c r="B19" s="84">
        <f>B14+B18</f>
        <v>209395825</v>
      </c>
      <c r="C19" s="84">
        <f>C14+C18</f>
        <v>225463734</v>
      </c>
      <c r="D19" s="84">
        <f>D14+D18</f>
        <v>228307010</v>
      </c>
      <c r="E19" s="387">
        <f t="shared" si="0"/>
        <v>101.26107908777915</v>
      </c>
    </row>
    <row r="20" spans="1:8" s="52" customFormat="1" ht="14.25" customHeight="1" x14ac:dyDescent="0.3">
      <c r="A20" s="478"/>
      <c r="B20" s="478"/>
      <c r="C20" s="478"/>
      <c r="D20" s="478"/>
      <c r="E20" s="478"/>
    </row>
    <row r="21" spans="1:8" s="52" customFormat="1" ht="14.25" customHeight="1" x14ac:dyDescent="0.3">
      <c r="A21" s="478"/>
      <c r="B21" s="478"/>
      <c r="C21" s="478"/>
      <c r="D21" s="478"/>
      <c r="E21" s="478"/>
    </row>
    <row r="22" spans="1:8" s="40" customFormat="1" ht="20.100000000000001" customHeight="1" x14ac:dyDescent="0.3">
      <c r="A22" s="386" t="s">
        <v>13</v>
      </c>
      <c r="B22" s="85">
        <f>SUM(B23:B24)</f>
        <v>99010603</v>
      </c>
      <c r="C22" s="85">
        <f>SUM(C23:C24)</f>
        <v>112416986</v>
      </c>
      <c r="D22" s="85">
        <f>SUM(D23:D24)</f>
        <v>102696995</v>
      </c>
      <c r="E22" s="387">
        <f t="shared" ref="E22:E23" si="1">D22/C22*100</f>
        <v>91.353627822756252</v>
      </c>
    </row>
    <row r="23" spans="1:8" s="40" customFormat="1" ht="20.100000000000001" customHeight="1" x14ac:dyDescent="0.3">
      <c r="A23" s="385" t="s">
        <v>14</v>
      </c>
      <c r="B23" s="82">
        <f>'6. melléklet'!B42</f>
        <v>99010603</v>
      </c>
      <c r="C23" s="82">
        <f>'6. melléklet'!C42</f>
        <v>112416986</v>
      </c>
      <c r="D23" s="82">
        <f>'6. melléklet'!D42</f>
        <v>102696995</v>
      </c>
      <c r="E23" s="384">
        <f t="shared" si="1"/>
        <v>91.353627822756252</v>
      </c>
    </row>
    <row r="24" spans="1:8" s="40" customFormat="1" ht="18" customHeight="1" x14ac:dyDescent="0.3">
      <c r="A24" s="385"/>
      <c r="B24" s="5"/>
      <c r="C24" s="5"/>
      <c r="D24" s="5"/>
      <c r="E24" s="82"/>
    </row>
    <row r="25" spans="1:8" s="52" customFormat="1" ht="20.100000000000001" customHeight="1" x14ac:dyDescent="0.3">
      <c r="A25" s="386" t="s">
        <v>15</v>
      </c>
      <c r="B25" s="88">
        <f>SUM(B26:B29)</f>
        <v>105321897</v>
      </c>
      <c r="C25" s="88">
        <f>SUM(C26:C29)</f>
        <v>106632195</v>
      </c>
      <c r="D25" s="88">
        <f>SUM(D26:D29)</f>
        <v>22442413</v>
      </c>
      <c r="E25" s="387">
        <f t="shared" ref="E25:E29" si="2">D25/C25*100</f>
        <v>21.046563845000097</v>
      </c>
      <c r="G25" s="55"/>
      <c r="H25" s="55"/>
    </row>
    <row r="26" spans="1:8" ht="19.5" customHeight="1" x14ac:dyDescent="0.3">
      <c r="A26" s="385" t="s">
        <v>16</v>
      </c>
      <c r="B26" s="82">
        <v>0</v>
      </c>
      <c r="C26" s="82">
        <f>'5. melléklet'!C87</f>
        <v>0</v>
      </c>
      <c r="D26" s="82">
        <v>0</v>
      </c>
      <c r="E26" s="384"/>
      <c r="G26" s="53"/>
      <c r="H26" s="53"/>
    </row>
    <row r="27" spans="1:8" s="52" customFormat="1" ht="18" customHeight="1" x14ac:dyDescent="0.3">
      <c r="A27" s="385" t="s">
        <v>189</v>
      </c>
      <c r="B27" s="82">
        <f>'8. melléklet'!B21</f>
        <v>103562968</v>
      </c>
      <c r="C27" s="82">
        <f>'8. melléklet'!C21</f>
        <v>104645911</v>
      </c>
      <c r="D27" s="82">
        <f>'8. melléklet'!D21</f>
        <v>22106130</v>
      </c>
      <c r="E27" s="384">
        <f t="shared" si="2"/>
        <v>21.124695450355439</v>
      </c>
      <c r="G27" s="55"/>
      <c r="H27" s="55"/>
    </row>
    <row r="28" spans="1:8" ht="18" customHeight="1" x14ac:dyDescent="0.3">
      <c r="A28" s="385" t="s">
        <v>17</v>
      </c>
      <c r="B28" s="82">
        <f>'8. melléklet'!B29</f>
        <v>1700000</v>
      </c>
      <c r="C28" s="82">
        <f>'8. melléklet'!C29</f>
        <v>1700000</v>
      </c>
      <c r="D28" s="82">
        <f>'8. melléklet'!D29</f>
        <v>50000</v>
      </c>
      <c r="E28" s="384">
        <f t="shared" si="2"/>
        <v>2.9411764705882351</v>
      </c>
      <c r="G28" s="53"/>
      <c r="H28" s="53"/>
    </row>
    <row r="29" spans="1:8" ht="18" customHeight="1" x14ac:dyDescent="0.3">
      <c r="A29" s="385" t="s">
        <v>213</v>
      </c>
      <c r="B29" s="82">
        <f>'8. melléklet'!B32</f>
        <v>58929</v>
      </c>
      <c r="C29" s="82">
        <f>'8. melléklet'!C31</f>
        <v>286284</v>
      </c>
      <c r="D29" s="82">
        <f>'8. melléklet'!D31</f>
        <v>286283</v>
      </c>
      <c r="E29" s="384">
        <f t="shared" si="2"/>
        <v>99.999650696511154</v>
      </c>
      <c r="G29" s="53"/>
      <c r="H29" s="53"/>
    </row>
    <row r="30" spans="1:8" ht="12.75" customHeight="1" x14ac:dyDescent="0.3">
      <c r="A30" s="386"/>
      <c r="B30" s="82"/>
      <c r="C30" s="82"/>
      <c r="D30" s="82"/>
      <c r="E30" s="82"/>
      <c r="G30" s="53"/>
      <c r="H30" s="53"/>
    </row>
    <row r="31" spans="1:8" s="52" customFormat="1" ht="18.75" customHeight="1" x14ac:dyDescent="0.3">
      <c r="A31" s="386" t="s">
        <v>18</v>
      </c>
      <c r="B31" s="88">
        <f>SUM(B32:B32)</f>
        <v>2917589</v>
      </c>
      <c r="C31" s="88">
        <v>4268817</v>
      </c>
      <c r="D31" s="88">
        <f>SUM(D32:D34)</f>
        <v>0</v>
      </c>
      <c r="E31" s="387">
        <f t="shared" ref="E31:E32" si="3">D31/C31*100</f>
        <v>0</v>
      </c>
      <c r="G31" s="55"/>
      <c r="H31" s="55"/>
    </row>
    <row r="32" spans="1:8" s="52" customFormat="1" ht="18" customHeight="1" x14ac:dyDescent="0.3">
      <c r="A32" s="385" t="s">
        <v>19</v>
      </c>
      <c r="B32" s="82">
        <v>2917589</v>
      </c>
      <c r="C32" s="91">
        <v>2725928</v>
      </c>
      <c r="D32" s="91">
        <v>0</v>
      </c>
      <c r="E32" s="384">
        <f t="shared" si="3"/>
        <v>0</v>
      </c>
      <c r="G32" s="55"/>
      <c r="H32" s="55"/>
    </row>
    <row r="33" spans="1:7" s="52" customFormat="1" ht="18" customHeight="1" x14ac:dyDescent="0.3">
      <c r="A33" s="385" t="s">
        <v>756</v>
      </c>
      <c r="B33" s="82">
        <v>0</v>
      </c>
      <c r="C33" s="91">
        <v>213000</v>
      </c>
      <c r="D33" s="91">
        <v>0</v>
      </c>
      <c r="E33" s="384">
        <v>0</v>
      </c>
    </row>
    <row r="34" spans="1:7" s="52" customFormat="1" ht="18" customHeight="1" x14ac:dyDescent="0.3">
      <c r="A34" s="385" t="s">
        <v>820</v>
      </c>
      <c r="B34" s="82">
        <v>0</v>
      </c>
      <c r="C34" s="91">
        <v>1329889</v>
      </c>
      <c r="D34" s="91">
        <v>0</v>
      </c>
      <c r="E34" s="384">
        <v>0</v>
      </c>
    </row>
    <row r="35" spans="1:7" s="52" customFormat="1" ht="18.75" customHeight="1" x14ac:dyDescent="0.3">
      <c r="A35" s="386" t="s">
        <v>20</v>
      </c>
      <c r="B35" s="88">
        <f>SUM(B31,B25,B22)</f>
        <v>207250089</v>
      </c>
      <c r="C35" s="88">
        <f>SUM(C31,C25,C22)</f>
        <v>223317998</v>
      </c>
      <c r="D35" s="88">
        <f>SUM(D31,D25,D22)</f>
        <v>125139408</v>
      </c>
      <c r="E35" s="387">
        <f t="shared" ref="E35:E37" si="4">D35/C35*100</f>
        <v>56.036418524583041</v>
      </c>
    </row>
    <row r="36" spans="1:7" ht="18" customHeight="1" x14ac:dyDescent="0.3">
      <c r="A36" s="385" t="s">
        <v>21</v>
      </c>
      <c r="B36" s="82"/>
      <c r="C36" s="89"/>
      <c r="D36" s="89"/>
      <c r="E36" s="384"/>
    </row>
    <row r="37" spans="1:7" ht="34.5" customHeight="1" x14ac:dyDescent="0.3">
      <c r="A37" s="385" t="s">
        <v>178</v>
      </c>
      <c r="B37" s="82">
        <f>'8. melléklet'!B39</f>
        <v>2145736</v>
      </c>
      <c r="C37" s="82">
        <f>'8. melléklet'!C39</f>
        <v>2145736</v>
      </c>
      <c r="D37" s="82">
        <f>'8. melléklet'!D39</f>
        <v>1250688</v>
      </c>
      <c r="E37" s="384">
        <f t="shared" si="4"/>
        <v>58.287133179477813</v>
      </c>
    </row>
    <row r="38" spans="1:7" s="52" customFormat="1" ht="18.75" customHeight="1" x14ac:dyDescent="0.3">
      <c r="A38" s="386" t="s">
        <v>22</v>
      </c>
      <c r="B38" s="88">
        <f t="shared" ref="B38:D38" si="5">SUM(B36:B37)</f>
        <v>2145736</v>
      </c>
      <c r="C38" s="88">
        <f t="shared" si="5"/>
        <v>2145736</v>
      </c>
      <c r="D38" s="88">
        <f t="shared" si="5"/>
        <v>1250688</v>
      </c>
      <c r="E38" s="387">
        <f t="shared" ref="E38:E39" si="6">D38/C38*100</f>
        <v>58.287133179477813</v>
      </c>
    </row>
    <row r="39" spans="1:7" s="52" customFormat="1" ht="21" customHeight="1" x14ac:dyDescent="0.3">
      <c r="A39" s="389" t="s">
        <v>23</v>
      </c>
      <c r="B39" s="84">
        <f>SUM(B35,B38)</f>
        <v>209395825</v>
      </c>
      <c r="C39" s="84">
        <f>SUM(C35,C38)</f>
        <v>225463734</v>
      </c>
      <c r="D39" s="84">
        <f>SUM(D35,D38)</f>
        <v>126390096</v>
      </c>
      <c r="E39" s="387">
        <f t="shared" si="6"/>
        <v>56.057838552429892</v>
      </c>
      <c r="G39" s="56"/>
    </row>
    <row r="40" spans="1:7" x14ac:dyDescent="0.3">
      <c r="A40" s="3"/>
      <c r="C40" s="3"/>
      <c r="D40" s="3"/>
    </row>
    <row r="41" spans="1:7" x14ac:dyDescent="0.3">
      <c r="A41" s="3"/>
      <c r="B41" s="38">
        <f>B19-B39</f>
        <v>0</v>
      </c>
      <c r="C41" s="38">
        <f>C19-C39</f>
        <v>0</v>
      </c>
      <c r="D41" s="38">
        <f>D19-D39</f>
        <v>101916914</v>
      </c>
      <c r="E41" s="38"/>
    </row>
    <row r="42" spans="1:7" x14ac:dyDescent="0.3">
      <c r="A42" s="3"/>
      <c r="C42" s="3"/>
      <c r="D42" s="3"/>
    </row>
    <row r="43" spans="1:7" x14ac:dyDescent="0.3">
      <c r="A43" s="3"/>
      <c r="C43" s="3"/>
      <c r="D43" s="3"/>
    </row>
    <row r="54" spans="8:8" x14ac:dyDescent="0.3">
      <c r="H54" s="58"/>
    </row>
  </sheetData>
  <sheetProtection selectLockedCells="1" selectUnlockedCells="1"/>
  <mergeCells count="2">
    <mergeCell ref="A4:E4"/>
    <mergeCell ref="A20:E21"/>
  </mergeCells>
  <phoneticPr fontId="20" type="noConversion"/>
  <printOptions horizontalCentered="1"/>
  <pageMargins left="0.78740157480314965" right="0.59055118110236227" top="1.4960629921259843" bottom="0.98425196850393704" header="0.62992125984251968" footer="0.51181102362204722"/>
  <pageSetup paperSize="9" scale="75" firstPageNumber="0" orientation="portrait" r:id="rId1"/>
  <headerFooter alignWithMargins="0">
    <oddHeader>&amp;L&amp;"Times New Roman,Normál"&amp;12Pécsely Község Önkormányzata&amp;C&amp;"Times New Roman,Normál"&amp;12
 4. melléklet 
az önkormányzat 2022. évi költségvetési gazdálkodási beszámolójáról szóló
/2023. (V. 30.) önkormányzati rendelethez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5"/>
  </sheetPr>
  <dimension ref="A1:K92"/>
  <sheetViews>
    <sheetView view="pageLayout" topLeftCell="A3" zoomScaleNormal="100" zoomScaleSheetLayoutView="89" workbookViewId="0">
      <selection activeCell="B15" sqref="B15"/>
    </sheetView>
  </sheetViews>
  <sheetFormatPr defaultColWidth="9.109375" defaultRowHeight="15.6" x14ac:dyDescent="0.3"/>
  <cols>
    <col min="1" max="1" width="49.44140625" style="3" customWidth="1"/>
    <col min="2" max="2" width="18.5546875" style="38" customWidth="1"/>
    <col min="3" max="3" width="19.5546875" style="37" customWidth="1"/>
    <col min="4" max="4" width="16.109375" style="37" customWidth="1"/>
    <col min="5" max="5" width="8.88671875" style="37" customWidth="1"/>
    <col min="6" max="6" width="15.5546875" style="3" bestFit="1" customWidth="1"/>
    <col min="7" max="7" width="0.33203125" style="3" customWidth="1"/>
    <col min="8" max="16384" width="9.109375" style="3"/>
  </cols>
  <sheetData>
    <row r="1" spans="1:11" hidden="1" x14ac:dyDescent="0.3">
      <c r="A1" s="4"/>
      <c r="B1" s="5"/>
      <c r="C1" s="68"/>
      <c r="D1" s="68"/>
      <c r="E1" s="68"/>
    </row>
    <row r="2" spans="1:11" hidden="1" x14ac:dyDescent="0.3">
      <c r="A2" s="4"/>
      <c r="B2" s="5"/>
      <c r="C2" s="68"/>
      <c r="D2" s="68"/>
      <c r="E2" s="68"/>
    </row>
    <row r="3" spans="1:11" s="39" customFormat="1" ht="37.5" customHeight="1" x14ac:dyDescent="0.3">
      <c r="A3" s="479" t="s">
        <v>781</v>
      </c>
      <c r="B3" s="479"/>
      <c r="C3" s="479"/>
      <c r="D3" s="479"/>
      <c r="E3" s="479"/>
    </row>
    <row r="4" spans="1:11" s="40" customFormat="1" ht="59.25" customHeight="1" x14ac:dyDescent="0.3">
      <c r="A4" s="405" t="s">
        <v>68</v>
      </c>
      <c r="B4" s="270" t="s">
        <v>801</v>
      </c>
      <c r="C4" s="270" t="s">
        <v>802</v>
      </c>
      <c r="D4" s="271" t="s">
        <v>803</v>
      </c>
      <c r="E4" s="271" t="s">
        <v>366</v>
      </c>
    </row>
    <row r="5" spans="1:11" s="40" customFormat="1" ht="31.2" x14ac:dyDescent="0.3">
      <c r="A5" s="348" t="s">
        <v>1</v>
      </c>
      <c r="B5" s="84">
        <f>B6+B14+B15+B16+B17+B18</f>
        <v>44553517</v>
      </c>
      <c r="C5" s="84">
        <f>C6+C14+C15+C16+C17+C18</f>
        <v>55074022</v>
      </c>
      <c r="D5" s="84">
        <f>D6+D14+D15+D16+D17+D18</f>
        <v>56705886</v>
      </c>
      <c r="E5" s="335">
        <f>D5/C5*100</f>
        <v>102.96303763687351</v>
      </c>
    </row>
    <row r="6" spans="1:11" s="42" customFormat="1" x14ac:dyDescent="0.3">
      <c r="A6" s="274" t="s">
        <v>24</v>
      </c>
      <c r="B6" s="51">
        <f>SUM(B7:B12)</f>
        <v>35572423</v>
      </c>
      <c r="C6" s="51">
        <f t="shared" ref="C6:D6" si="0">SUM(C7:C12)</f>
        <v>41461043</v>
      </c>
      <c r="D6" s="51">
        <f t="shared" si="0"/>
        <v>41461043</v>
      </c>
      <c r="E6" s="349">
        <f>D6/C6*100</f>
        <v>100</v>
      </c>
      <c r="F6" s="41"/>
    </row>
    <row r="7" spans="1:11" s="43" customFormat="1" x14ac:dyDescent="0.3">
      <c r="A7" s="350" t="s">
        <v>236</v>
      </c>
      <c r="B7" s="82">
        <v>20226470</v>
      </c>
      <c r="C7" s="82">
        <v>20226470</v>
      </c>
      <c r="D7" s="82">
        <f>B7</f>
        <v>20226470</v>
      </c>
      <c r="E7" s="349">
        <f t="shared" ref="E7:E11" si="1">D7/C7*100</f>
        <v>100</v>
      </c>
      <c r="F7" s="40"/>
      <c r="G7" s="40"/>
      <c r="H7" s="40"/>
      <c r="I7" s="40"/>
      <c r="J7" s="40"/>
      <c r="K7" s="40"/>
    </row>
    <row r="8" spans="1:11" s="42" customFormat="1" ht="31.2" x14ac:dyDescent="0.3">
      <c r="A8" s="351" t="s">
        <v>25</v>
      </c>
      <c r="B8" s="82">
        <v>0</v>
      </c>
      <c r="C8" s="51">
        <v>0</v>
      </c>
      <c r="D8" s="82">
        <f t="shared" ref="D8:D10" si="2">B8</f>
        <v>0</v>
      </c>
      <c r="E8" s="349">
        <v>0</v>
      </c>
    </row>
    <row r="9" spans="1:11" s="42" customFormat="1" ht="31.2" x14ac:dyDescent="0.3">
      <c r="A9" s="276" t="s">
        <v>26</v>
      </c>
      <c r="B9" s="82">
        <v>9160300</v>
      </c>
      <c r="C9" s="82">
        <v>9505025</v>
      </c>
      <c r="D9" s="82">
        <f>C9</f>
        <v>9505025</v>
      </c>
      <c r="E9" s="349">
        <f t="shared" si="1"/>
        <v>100</v>
      </c>
    </row>
    <row r="10" spans="1:11" s="42" customFormat="1" x14ac:dyDescent="0.3">
      <c r="A10" s="276" t="s">
        <v>27</v>
      </c>
      <c r="B10" s="82">
        <v>2270000</v>
      </c>
      <c r="C10" s="82">
        <f>B10</f>
        <v>2270000</v>
      </c>
      <c r="D10" s="82">
        <f t="shared" si="2"/>
        <v>2270000</v>
      </c>
      <c r="E10" s="349">
        <f t="shared" si="1"/>
        <v>100</v>
      </c>
    </row>
    <row r="11" spans="1:11" s="40" customFormat="1" ht="31.2" x14ac:dyDescent="0.3">
      <c r="A11" s="276" t="s">
        <v>768</v>
      </c>
      <c r="B11" s="51">
        <v>3915653</v>
      </c>
      <c r="C11" s="83">
        <v>9459548</v>
      </c>
      <c r="D11" s="82">
        <f>C11</f>
        <v>9459548</v>
      </c>
      <c r="E11" s="349">
        <f t="shared" si="1"/>
        <v>100</v>
      </c>
    </row>
    <row r="12" spans="1:11" s="40" customFormat="1" x14ac:dyDescent="0.3">
      <c r="A12" s="276" t="s">
        <v>0</v>
      </c>
      <c r="B12" s="51">
        <v>0</v>
      </c>
      <c r="C12" s="82">
        <v>0</v>
      </c>
      <c r="D12" s="82">
        <v>0</v>
      </c>
      <c r="E12" s="349">
        <v>0</v>
      </c>
    </row>
    <row r="13" spans="1:11" s="40" customFormat="1" x14ac:dyDescent="0.3">
      <c r="A13" s="276" t="s">
        <v>246</v>
      </c>
      <c r="B13" s="51"/>
      <c r="C13" s="93"/>
      <c r="D13" s="93"/>
      <c r="E13" s="349"/>
    </row>
    <row r="14" spans="1:11" s="40" customFormat="1" x14ac:dyDescent="0.3">
      <c r="A14" s="276" t="s">
        <v>175</v>
      </c>
      <c r="B14" s="51"/>
      <c r="C14" s="93"/>
      <c r="D14" s="93"/>
      <c r="E14" s="349"/>
    </row>
    <row r="15" spans="1:11" s="44" customFormat="1" ht="31.8" x14ac:dyDescent="0.35">
      <c r="A15" s="276" t="s">
        <v>28</v>
      </c>
      <c r="B15" s="51"/>
      <c r="C15" s="94"/>
      <c r="D15" s="94"/>
      <c r="E15" s="349"/>
    </row>
    <row r="16" spans="1:11" s="44" customFormat="1" ht="31.8" x14ac:dyDescent="0.35">
      <c r="A16" s="276" t="s">
        <v>29</v>
      </c>
      <c r="B16" s="51"/>
      <c r="C16" s="94"/>
      <c r="D16" s="94"/>
      <c r="E16" s="349"/>
    </row>
    <row r="17" spans="1:5" s="44" customFormat="1" ht="31.8" x14ac:dyDescent="0.35">
      <c r="A17" s="276" t="s">
        <v>30</v>
      </c>
      <c r="B17" s="51"/>
      <c r="C17" s="94"/>
      <c r="D17" s="94"/>
      <c r="E17" s="349"/>
    </row>
    <row r="18" spans="1:5" s="40" customFormat="1" ht="31.2" x14ac:dyDescent="0.3">
      <c r="A18" s="276" t="s">
        <v>31</v>
      </c>
      <c r="B18" s="83">
        <f>SUM(B19:B27)</f>
        <v>8981094</v>
      </c>
      <c r="C18" s="83">
        <f>SUM(C19:C27)</f>
        <v>13612979</v>
      </c>
      <c r="D18" s="83">
        <f>SUM(D19:D27)</f>
        <v>15244843</v>
      </c>
      <c r="E18" s="349">
        <f>D18/C18*100</f>
        <v>111.98755981332226</v>
      </c>
    </row>
    <row r="19" spans="1:5" s="52" customFormat="1" x14ac:dyDescent="0.3">
      <c r="A19" s="352" t="s">
        <v>749</v>
      </c>
      <c r="B19" s="92">
        <f>7200000-1315982</f>
        <v>5884018</v>
      </c>
      <c r="C19" s="82">
        <v>7200000</v>
      </c>
      <c r="D19" s="82">
        <v>8382200</v>
      </c>
      <c r="E19" s="349">
        <f>D19/C19*100</f>
        <v>116.41944444444445</v>
      </c>
    </row>
    <row r="20" spans="1:5" s="52" customFormat="1" x14ac:dyDescent="0.3">
      <c r="A20" s="352" t="s">
        <v>727</v>
      </c>
      <c r="B20" s="92">
        <v>2260000</v>
      </c>
      <c r="C20" s="82">
        <v>2686000</v>
      </c>
      <c r="D20" s="82">
        <f>2365279-87000</f>
        <v>2278279</v>
      </c>
      <c r="E20" s="349">
        <f t="shared" ref="E20:E28" si="3">D20/C20*100</f>
        <v>84.820513775130308</v>
      </c>
    </row>
    <row r="21" spans="1:5" s="52" customFormat="1" x14ac:dyDescent="0.3">
      <c r="A21" s="352" t="s">
        <v>729</v>
      </c>
      <c r="B21" s="92">
        <v>578536</v>
      </c>
      <c r="C21" s="82">
        <v>578536</v>
      </c>
      <c r="D21" s="82">
        <v>923401</v>
      </c>
      <c r="E21" s="349">
        <f t="shared" si="3"/>
        <v>159.60994648561194</v>
      </c>
    </row>
    <row r="22" spans="1:5" s="52" customFormat="1" x14ac:dyDescent="0.3">
      <c r="A22" s="352" t="s">
        <v>728</v>
      </c>
      <c r="B22" s="92">
        <v>258540</v>
      </c>
      <c r="C22" s="82">
        <v>0</v>
      </c>
      <c r="D22" s="82">
        <v>0</v>
      </c>
      <c r="E22" s="349">
        <v>0</v>
      </c>
    </row>
    <row r="23" spans="1:5" s="52" customFormat="1" x14ac:dyDescent="0.3">
      <c r="A23" s="352" t="s">
        <v>809</v>
      </c>
      <c r="B23" s="92">
        <v>0</v>
      </c>
      <c r="C23" s="82">
        <v>387000</v>
      </c>
      <c r="D23" s="82">
        <v>387000</v>
      </c>
      <c r="E23" s="349">
        <f t="shared" si="3"/>
        <v>100</v>
      </c>
    </row>
    <row r="24" spans="1:5" s="52" customFormat="1" x14ac:dyDescent="0.3">
      <c r="A24" s="352" t="s">
        <v>810</v>
      </c>
      <c r="B24" s="92">
        <v>0</v>
      </c>
      <c r="C24" s="82">
        <v>1740000</v>
      </c>
      <c r="D24" s="82">
        <v>1740000</v>
      </c>
      <c r="E24" s="349">
        <f t="shared" si="3"/>
        <v>100</v>
      </c>
    </row>
    <row r="25" spans="1:5" s="52" customFormat="1" x14ac:dyDescent="0.3">
      <c r="A25" s="352" t="s">
        <v>815</v>
      </c>
      <c r="B25" s="92">
        <v>0</v>
      </c>
      <c r="C25" s="82">
        <v>705120</v>
      </c>
      <c r="D25" s="82">
        <v>705120</v>
      </c>
      <c r="E25" s="349">
        <f t="shared" si="3"/>
        <v>100</v>
      </c>
    </row>
    <row r="26" spans="1:5" s="52" customFormat="1" x14ac:dyDescent="0.3">
      <c r="A26" s="352" t="s">
        <v>816</v>
      </c>
      <c r="B26" s="92">
        <v>0</v>
      </c>
      <c r="C26" s="82">
        <v>0</v>
      </c>
      <c r="D26" s="82">
        <v>512520</v>
      </c>
      <c r="E26" s="349">
        <v>0</v>
      </c>
    </row>
    <row r="27" spans="1:5" s="52" customFormat="1" x14ac:dyDescent="0.3">
      <c r="A27" s="352" t="s">
        <v>817</v>
      </c>
      <c r="B27" s="82">
        <v>0</v>
      </c>
      <c r="C27" s="82">
        <v>316323</v>
      </c>
      <c r="D27" s="82">
        <v>316323</v>
      </c>
      <c r="E27" s="349">
        <f t="shared" si="3"/>
        <v>100</v>
      </c>
    </row>
    <row r="28" spans="1:5" s="40" customFormat="1" ht="39" customHeight="1" x14ac:dyDescent="0.3">
      <c r="A28" s="348" t="s">
        <v>2</v>
      </c>
      <c r="B28" s="84">
        <f>B29+B36</f>
        <v>89845925</v>
      </c>
      <c r="C28" s="84">
        <f>C29+C36</f>
        <v>89845925</v>
      </c>
      <c r="D28" s="84">
        <f>D29+D36</f>
        <v>85402414</v>
      </c>
      <c r="E28" s="335">
        <f t="shared" si="3"/>
        <v>95.05429878984495</v>
      </c>
    </row>
    <row r="29" spans="1:5" s="40" customFormat="1" x14ac:dyDescent="0.3">
      <c r="A29" s="276" t="s">
        <v>730</v>
      </c>
      <c r="B29" s="82">
        <v>89845925</v>
      </c>
      <c r="C29" s="83">
        <v>0</v>
      </c>
      <c r="D29" s="83">
        <v>0</v>
      </c>
      <c r="E29" s="349">
        <v>0</v>
      </c>
    </row>
    <row r="30" spans="1:5" s="40" customFormat="1" x14ac:dyDescent="0.3">
      <c r="A30" s="276" t="s">
        <v>76</v>
      </c>
      <c r="B30" s="50"/>
      <c r="C30" s="95"/>
      <c r="D30" s="95"/>
      <c r="E30" s="349"/>
    </row>
    <row r="31" spans="1:5" s="40" customFormat="1" x14ac:dyDescent="0.3">
      <c r="A31" s="276" t="s">
        <v>233</v>
      </c>
      <c r="B31" s="50"/>
      <c r="C31" s="95"/>
      <c r="D31" s="95"/>
      <c r="E31" s="349"/>
    </row>
    <row r="32" spans="1:5" s="40" customFormat="1" x14ac:dyDescent="0.3">
      <c r="A32" s="276" t="s">
        <v>232</v>
      </c>
      <c r="B32" s="50"/>
      <c r="C32" s="95"/>
      <c r="D32" s="95"/>
      <c r="E32" s="349"/>
    </row>
    <row r="33" spans="1:5" s="40" customFormat="1" ht="46.8" x14ac:dyDescent="0.3">
      <c r="A33" s="276" t="s">
        <v>32</v>
      </c>
      <c r="B33" s="50"/>
      <c r="C33" s="95"/>
      <c r="D33" s="95"/>
      <c r="E33" s="349"/>
    </row>
    <row r="34" spans="1:5" s="40" customFormat="1" ht="48" customHeight="1" x14ac:dyDescent="0.3">
      <c r="A34" s="276" t="s">
        <v>33</v>
      </c>
      <c r="B34" s="50"/>
      <c r="C34" s="95"/>
      <c r="D34" s="95"/>
      <c r="E34" s="349"/>
    </row>
    <row r="35" spans="1:5" s="40" customFormat="1" ht="51.75" customHeight="1" x14ac:dyDescent="0.3">
      <c r="A35" s="276" t="s">
        <v>34</v>
      </c>
      <c r="B35" s="50"/>
      <c r="C35" s="95"/>
      <c r="D35" s="95"/>
      <c r="E35" s="349"/>
    </row>
    <row r="36" spans="1:5" s="40" customFormat="1" ht="31.2" x14ac:dyDescent="0.3">
      <c r="A36" s="276" t="s">
        <v>176</v>
      </c>
      <c r="B36" s="82">
        <v>0</v>
      </c>
      <c r="C36" s="83">
        <v>89845925</v>
      </c>
      <c r="D36" s="83">
        <v>85402414</v>
      </c>
      <c r="E36" s="349">
        <f>D36/C36*100</f>
        <v>95.05429878984495</v>
      </c>
    </row>
    <row r="37" spans="1:5" s="40" customFormat="1" ht="59.25" customHeight="1" x14ac:dyDescent="0.3">
      <c r="A37" s="405" t="s">
        <v>68</v>
      </c>
      <c r="B37" s="270" t="str">
        <f>B4</f>
        <v>2022. évi eredeti előirányzat</v>
      </c>
      <c r="C37" s="270" t="str">
        <f t="shared" ref="C37:D37" si="4">C4</f>
        <v>2022. évi módosított előirányzat IV.</v>
      </c>
      <c r="D37" s="270" t="str">
        <f t="shared" si="4"/>
        <v>2022. évi teljesítés</v>
      </c>
      <c r="E37" s="271" t="s">
        <v>366</v>
      </c>
    </row>
    <row r="38" spans="1:5" s="40" customFormat="1" x14ac:dyDescent="0.3">
      <c r="A38" s="348" t="s">
        <v>3</v>
      </c>
      <c r="B38" s="6">
        <f>B39+B43+B51</f>
        <v>18400000</v>
      </c>
      <c r="C38" s="6">
        <f>C39+C43+C51</f>
        <v>18400000</v>
      </c>
      <c r="D38" s="6">
        <f>D39+D43+D51</f>
        <v>23925630</v>
      </c>
      <c r="E38" s="335">
        <f>D38/C38*100</f>
        <v>130.03059782608693</v>
      </c>
    </row>
    <row r="39" spans="1:5" s="40" customFormat="1" x14ac:dyDescent="0.3">
      <c r="A39" s="276" t="s">
        <v>35</v>
      </c>
      <c r="B39" s="50">
        <f>SUM(B40:B42)</f>
        <v>10000000</v>
      </c>
      <c r="C39" s="50">
        <f>SUM(C40:C42)</f>
        <v>10000000</v>
      </c>
      <c r="D39" s="50">
        <f>SUM(D40:D42)</f>
        <v>10644921</v>
      </c>
      <c r="E39" s="349">
        <f>D39/C39*100</f>
        <v>106.44921000000001</v>
      </c>
    </row>
    <row r="40" spans="1:5" s="40" customFormat="1" x14ac:dyDescent="0.3">
      <c r="A40" s="274" t="s">
        <v>36</v>
      </c>
      <c r="B40" s="50">
        <v>0</v>
      </c>
      <c r="C40" s="50">
        <v>0</v>
      </c>
      <c r="D40" s="50">
        <v>0</v>
      </c>
      <c r="E40" s="349">
        <v>0</v>
      </c>
    </row>
    <row r="41" spans="1:5" s="40" customFormat="1" x14ac:dyDescent="0.3">
      <c r="A41" s="274" t="s">
        <v>37</v>
      </c>
      <c r="B41" s="50">
        <v>200000</v>
      </c>
      <c r="C41" s="50">
        <v>200000</v>
      </c>
      <c r="D41" s="50">
        <v>250071</v>
      </c>
      <c r="E41" s="349">
        <f t="shared" ref="E41:E48" si="5">D41/C41*100</f>
        <v>125.03550000000001</v>
      </c>
    </row>
    <row r="42" spans="1:5" s="40" customFormat="1" x14ac:dyDescent="0.3">
      <c r="A42" s="353" t="s">
        <v>243</v>
      </c>
      <c r="B42" s="96">
        <v>9800000</v>
      </c>
      <c r="C42" s="50">
        <v>9800000</v>
      </c>
      <c r="D42" s="50">
        <v>10394850</v>
      </c>
      <c r="E42" s="349">
        <f t="shared" si="5"/>
        <v>106.06989795918366</v>
      </c>
    </row>
    <row r="43" spans="1:5" s="40" customFormat="1" ht="23.25" customHeight="1" x14ac:dyDescent="0.3">
      <c r="A43" s="276" t="s">
        <v>38</v>
      </c>
      <c r="B43" s="50">
        <f>B44+B46+B47</f>
        <v>8300000</v>
      </c>
      <c r="C43" s="50">
        <f>C44+C46+C47</f>
        <v>8300000</v>
      </c>
      <c r="D43" s="50">
        <f>D44+D46+D47</f>
        <v>13081935</v>
      </c>
      <c r="E43" s="349">
        <f t="shared" si="5"/>
        <v>157.61367469879517</v>
      </c>
    </row>
    <row r="44" spans="1:5" s="40" customFormat="1" ht="20.25" customHeight="1" x14ac:dyDescent="0.3">
      <c r="A44" s="276" t="s">
        <v>39</v>
      </c>
      <c r="B44" s="50">
        <f>SUM(B45)</f>
        <v>7000000</v>
      </c>
      <c r="C44" s="50">
        <f>SUM(C45)</f>
        <v>7000000</v>
      </c>
      <c r="D44" s="50">
        <f>SUM(D45)</f>
        <v>11494115</v>
      </c>
      <c r="E44" s="349">
        <f t="shared" si="5"/>
        <v>164.20164285714284</v>
      </c>
    </row>
    <row r="45" spans="1:5" s="40" customFormat="1" x14ac:dyDescent="0.3">
      <c r="A45" s="276" t="s">
        <v>40</v>
      </c>
      <c r="B45" s="50">
        <v>7000000</v>
      </c>
      <c r="C45" s="50">
        <v>7000000</v>
      </c>
      <c r="D45" s="50">
        <v>11494115</v>
      </c>
      <c r="E45" s="349">
        <f t="shared" si="5"/>
        <v>164.20164285714284</v>
      </c>
    </row>
    <row r="46" spans="1:5" s="40" customFormat="1" x14ac:dyDescent="0.3">
      <c r="A46" s="276" t="s">
        <v>41</v>
      </c>
      <c r="B46" s="50">
        <v>0</v>
      </c>
      <c r="C46" s="50">
        <v>0</v>
      </c>
      <c r="D46" s="50">
        <v>0</v>
      </c>
      <c r="E46" s="349">
        <v>0</v>
      </c>
    </row>
    <row r="47" spans="1:5" s="40" customFormat="1" x14ac:dyDescent="0.3">
      <c r="A47" s="276" t="s">
        <v>42</v>
      </c>
      <c r="B47" s="50">
        <f>SUM(B48:B50)</f>
        <v>1300000</v>
      </c>
      <c r="C47" s="50">
        <f>SUM(C48:C50)</f>
        <v>1300000</v>
      </c>
      <c r="D47" s="50">
        <f>SUM(D48:D50)</f>
        <v>1587820</v>
      </c>
      <c r="E47" s="349">
        <f t="shared" si="5"/>
        <v>122.14</v>
      </c>
    </row>
    <row r="48" spans="1:5" s="40" customFormat="1" x14ac:dyDescent="0.3">
      <c r="A48" s="276" t="s">
        <v>43</v>
      </c>
      <c r="B48" s="50">
        <v>1300000</v>
      </c>
      <c r="C48" s="50">
        <v>1300000</v>
      </c>
      <c r="D48" s="50">
        <v>1587820</v>
      </c>
      <c r="E48" s="349">
        <f t="shared" si="5"/>
        <v>122.14</v>
      </c>
    </row>
    <row r="49" spans="1:5" s="40" customFormat="1" x14ac:dyDescent="0.3">
      <c r="A49" s="276" t="s">
        <v>44</v>
      </c>
      <c r="B49" s="50"/>
      <c r="C49" s="50"/>
      <c r="D49" s="50"/>
      <c r="E49" s="349"/>
    </row>
    <row r="50" spans="1:5" s="40" customFormat="1" x14ac:dyDescent="0.3">
      <c r="A50" s="276" t="s">
        <v>172</v>
      </c>
      <c r="B50" s="50"/>
      <c r="C50" s="50"/>
      <c r="D50" s="50"/>
      <c r="E50" s="349"/>
    </row>
    <row r="51" spans="1:5" s="40" customFormat="1" x14ac:dyDescent="0.3">
      <c r="A51" s="276" t="s">
        <v>244</v>
      </c>
      <c r="B51" s="50">
        <v>100000</v>
      </c>
      <c r="C51" s="50">
        <v>100000</v>
      </c>
      <c r="D51" s="50">
        <v>198774</v>
      </c>
      <c r="E51" s="349">
        <f t="shared" ref="E51:E59" si="6">D51/C51*100</f>
        <v>198.774</v>
      </c>
    </row>
    <row r="52" spans="1:5" s="45" customFormat="1" ht="27" customHeight="1" x14ac:dyDescent="0.25">
      <c r="A52" s="354" t="s">
        <v>4</v>
      </c>
      <c r="B52" s="84">
        <f>B53+B54+B55+B56+B57+B58+B59+B60+B61+B63</f>
        <v>8646259</v>
      </c>
      <c r="C52" s="84">
        <f>C53+C54+C55+C56+C57+C58+C59+C60+C61+C63</f>
        <v>8646259</v>
      </c>
      <c r="D52" s="84">
        <f>D53+D54+D56+D57+D58+D59+D60+D61+D63+D62</f>
        <v>9470600</v>
      </c>
      <c r="E52" s="335">
        <f t="shared" si="6"/>
        <v>109.53407710779888</v>
      </c>
    </row>
    <row r="53" spans="1:5" s="47" customFormat="1" ht="24.75" customHeight="1" x14ac:dyDescent="0.3">
      <c r="A53" s="355" t="s">
        <v>45</v>
      </c>
      <c r="B53" s="51">
        <v>0</v>
      </c>
      <c r="C53" s="51">
        <v>0</v>
      </c>
      <c r="D53" s="51">
        <v>0</v>
      </c>
      <c r="E53" s="349">
        <v>0</v>
      </c>
    </row>
    <row r="54" spans="1:5" s="47" customFormat="1" ht="24.75" customHeight="1" x14ac:dyDescent="0.3">
      <c r="A54" s="355" t="s">
        <v>46</v>
      </c>
      <c r="B54" s="51">
        <v>2480000</v>
      </c>
      <c r="C54" s="51">
        <v>2480000</v>
      </c>
      <c r="D54" s="51">
        <v>1940624</v>
      </c>
      <c r="E54" s="349">
        <f t="shared" si="6"/>
        <v>78.250967741935483</v>
      </c>
    </row>
    <row r="55" spans="1:5" s="47" customFormat="1" ht="24.75" customHeight="1" x14ac:dyDescent="0.3">
      <c r="A55" s="355" t="s">
        <v>77</v>
      </c>
      <c r="B55" s="51">
        <v>1100000</v>
      </c>
      <c r="C55" s="51">
        <v>1100000</v>
      </c>
      <c r="D55" s="51">
        <v>1652204</v>
      </c>
      <c r="E55" s="349">
        <f t="shared" si="6"/>
        <v>150.20036363636365</v>
      </c>
    </row>
    <row r="56" spans="1:5" s="47" customFormat="1" ht="24.75" customHeight="1" x14ac:dyDescent="0.3">
      <c r="A56" s="355" t="s">
        <v>47</v>
      </c>
      <c r="B56" s="51">
        <v>1954535</v>
      </c>
      <c r="C56" s="51">
        <v>1954535</v>
      </c>
      <c r="D56" s="51">
        <v>2412771</v>
      </c>
      <c r="E56" s="349">
        <f t="shared" si="6"/>
        <v>123.44475796033328</v>
      </c>
    </row>
    <row r="57" spans="1:5" s="47" customFormat="1" ht="24.75" customHeight="1" x14ac:dyDescent="0.3">
      <c r="A57" s="355" t="s">
        <v>48</v>
      </c>
      <c r="B57" s="51">
        <v>2000000</v>
      </c>
      <c r="C57" s="51">
        <v>2000000</v>
      </c>
      <c r="D57" s="51">
        <v>2990796</v>
      </c>
      <c r="E57" s="349">
        <f t="shared" si="6"/>
        <v>149.53980000000001</v>
      </c>
    </row>
    <row r="58" spans="1:5" s="47" customFormat="1" ht="24.75" customHeight="1" x14ac:dyDescent="0.3">
      <c r="A58" s="355" t="s">
        <v>49</v>
      </c>
      <c r="B58" s="51">
        <v>0</v>
      </c>
      <c r="C58" s="51">
        <v>0</v>
      </c>
      <c r="D58" s="51">
        <v>0</v>
      </c>
      <c r="E58" s="349">
        <v>0</v>
      </c>
    </row>
    <row r="59" spans="1:5" s="47" customFormat="1" ht="24" customHeight="1" x14ac:dyDescent="0.3">
      <c r="A59" s="274" t="s">
        <v>50</v>
      </c>
      <c r="B59" s="51">
        <v>1111724</v>
      </c>
      <c r="C59" s="51">
        <v>1111724</v>
      </c>
      <c r="D59" s="51">
        <v>1539509</v>
      </c>
      <c r="E59" s="349">
        <f t="shared" si="6"/>
        <v>138.47942474930827</v>
      </c>
    </row>
    <row r="60" spans="1:5" s="47" customFormat="1" ht="24" customHeight="1" x14ac:dyDescent="0.3">
      <c r="A60" s="274" t="s">
        <v>51</v>
      </c>
      <c r="B60" s="51"/>
      <c r="C60" s="51"/>
      <c r="D60" s="51"/>
      <c r="E60" s="349"/>
    </row>
    <row r="61" spans="1:5" s="47" customFormat="1" ht="24" customHeight="1" x14ac:dyDescent="0.3">
      <c r="A61" s="274" t="s">
        <v>52</v>
      </c>
      <c r="B61" s="51">
        <v>0</v>
      </c>
      <c r="C61" s="51">
        <v>0</v>
      </c>
      <c r="D61" s="51">
        <v>4752</v>
      </c>
      <c r="E61" s="349">
        <v>0</v>
      </c>
    </row>
    <row r="62" spans="1:5" s="47" customFormat="1" ht="24" customHeight="1" x14ac:dyDescent="0.3">
      <c r="A62" s="274" t="s">
        <v>750</v>
      </c>
      <c r="B62" s="51">
        <v>0</v>
      </c>
      <c r="C62" s="51">
        <v>0</v>
      </c>
      <c r="D62" s="51">
        <v>65047</v>
      </c>
      <c r="E62" s="349">
        <v>0</v>
      </c>
    </row>
    <row r="63" spans="1:5" s="47" customFormat="1" ht="24" customHeight="1" x14ac:dyDescent="0.3">
      <c r="A63" s="274" t="s">
        <v>751</v>
      </c>
      <c r="B63" s="51">
        <v>0</v>
      </c>
      <c r="C63" s="51">
        <v>0</v>
      </c>
      <c r="D63" s="51">
        <v>517101</v>
      </c>
      <c r="E63" s="349">
        <v>0</v>
      </c>
    </row>
    <row r="64" spans="1:5" s="45" customFormat="1" ht="24.75" customHeight="1" x14ac:dyDescent="0.25">
      <c r="A64" s="354" t="s">
        <v>5</v>
      </c>
      <c r="B64" s="84">
        <f>SUM(B65:B69)</f>
        <v>0</v>
      </c>
      <c r="C64" s="84">
        <f>SUM(C65:C69)</f>
        <v>0</v>
      </c>
      <c r="D64" s="84">
        <f>SUM(D65:D69)</f>
        <v>0</v>
      </c>
      <c r="E64" s="335">
        <v>0</v>
      </c>
    </row>
    <row r="65" spans="1:6" s="47" customFormat="1" ht="24.75" customHeight="1" x14ac:dyDescent="0.3">
      <c r="A65" s="355" t="s">
        <v>53</v>
      </c>
      <c r="B65" s="51"/>
      <c r="C65" s="51"/>
      <c r="D65" s="51"/>
      <c r="E65" s="349"/>
    </row>
    <row r="66" spans="1:6" s="47" customFormat="1" ht="24.75" customHeight="1" x14ac:dyDescent="0.3">
      <c r="A66" s="355" t="s">
        <v>731</v>
      </c>
      <c r="B66" s="51"/>
      <c r="C66" s="51"/>
      <c r="D66" s="51"/>
      <c r="E66" s="349"/>
    </row>
    <row r="67" spans="1:6" s="47" customFormat="1" ht="24.75" customHeight="1" x14ac:dyDescent="0.3">
      <c r="A67" s="355" t="s">
        <v>732</v>
      </c>
      <c r="B67" s="51"/>
      <c r="C67" s="51"/>
      <c r="D67" s="51"/>
      <c r="E67" s="349"/>
    </row>
    <row r="68" spans="1:6" s="47" customFormat="1" ht="24.75" customHeight="1" x14ac:dyDescent="0.3">
      <c r="A68" s="355" t="s">
        <v>54</v>
      </c>
      <c r="B68" s="51"/>
      <c r="C68" s="51"/>
      <c r="D68" s="51"/>
      <c r="E68" s="349"/>
    </row>
    <row r="69" spans="1:6" s="47" customFormat="1" ht="31.2" x14ac:dyDescent="0.3">
      <c r="A69" s="355" t="s">
        <v>55</v>
      </c>
      <c r="B69" s="51"/>
      <c r="C69" s="51"/>
      <c r="D69" s="51"/>
      <c r="E69" s="349"/>
    </row>
    <row r="70" spans="1:6" s="45" customFormat="1" ht="40.5" customHeight="1" x14ac:dyDescent="0.25">
      <c r="A70" s="354" t="s">
        <v>6</v>
      </c>
      <c r="B70" s="84">
        <f>SUM(B71:B73)</f>
        <v>0</v>
      </c>
      <c r="C70" s="84">
        <v>0</v>
      </c>
      <c r="D70" s="84">
        <f>D73</f>
        <v>200000</v>
      </c>
      <c r="E70" s="335">
        <v>0</v>
      </c>
    </row>
    <row r="71" spans="1:6" s="45" customFormat="1" ht="31.2" x14ac:dyDescent="0.3">
      <c r="A71" s="276" t="s">
        <v>56</v>
      </c>
      <c r="B71" s="50"/>
      <c r="C71" s="93"/>
      <c r="D71" s="93"/>
      <c r="E71" s="349"/>
    </row>
    <row r="72" spans="1:6" s="47" customFormat="1" ht="31.2" x14ac:dyDescent="0.3">
      <c r="A72" s="276" t="s">
        <v>733</v>
      </c>
      <c r="B72" s="50"/>
      <c r="C72" s="46"/>
      <c r="D72" s="46"/>
      <c r="E72" s="349"/>
    </row>
    <row r="73" spans="1:6" s="47" customFormat="1" x14ac:dyDescent="0.3">
      <c r="A73" s="276" t="s">
        <v>57</v>
      </c>
      <c r="B73" s="50"/>
      <c r="C73" s="46"/>
      <c r="D73" s="51">
        <v>200000</v>
      </c>
      <c r="E73" s="349">
        <v>0</v>
      </c>
    </row>
    <row r="74" spans="1:6" s="40" customFormat="1" ht="54.75" customHeight="1" x14ac:dyDescent="0.3">
      <c r="A74" s="405" t="s">
        <v>68</v>
      </c>
      <c r="B74" s="270" t="str">
        <f>B4</f>
        <v>2022. évi eredeti előirányzat</v>
      </c>
      <c r="C74" s="270" t="str">
        <f>C4</f>
        <v>2022. évi módosított előirányzat IV.</v>
      </c>
      <c r="D74" s="270" t="str">
        <f>D4</f>
        <v>2022. évi teljesítés</v>
      </c>
      <c r="E74" s="271" t="s">
        <v>366</v>
      </c>
    </row>
    <row r="75" spans="1:6" s="45" customFormat="1" x14ac:dyDescent="0.25">
      <c r="A75" s="356" t="s">
        <v>7</v>
      </c>
      <c r="B75" s="84">
        <f>SUM(B76:B78)</f>
        <v>0</v>
      </c>
      <c r="C75" s="84">
        <v>0</v>
      </c>
      <c r="D75" s="84">
        <v>0</v>
      </c>
      <c r="E75" s="335">
        <v>0</v>
      </c>
    </row>
    <row r="76" spans="1:6" s="47" customFormat="1" ht="46.8" x14ac:dyDescent="0.25">
      <c r="A76" s="357" t="s">
        <v>58</v>
      </c>
      <c r="B76" s="84"/>
      <c r="C76" s="93"/>
      <c r="D76" s="93"/>
      <c r="E76" s="93"/>
    </row>
    <row r="77" spans="1:6" s="47" customFormat="1" ht="31.2" x14ac:dyDescent="0.25">
      <c r="A77" s="357" t="s">
        <v>59</v>
      </c>
      <c r="B77" s="84"/>
      <c r="C77" s="93"/>
      <c r="D77" s="93"/>
      <c r="E77" s="93"/>
    </row>
    <row r="78" spans="1:6" s="47" customFormat="1" ht="31.5" customHeight="1" x14ac:dyDescent="0.25">
      <c r="A78" s="357" t="s">
        <v>60</v>
      </c>
      <c r="B78" s="84"/>
      <c r="C78" s="93"/>
      <c r="D78" s="93"/>
      <c r="E78" s="93"/>
    </row>
    <row r="79" spans="1:6" s="45" customFormat="1" ht="30.75" customHeight="1" x14ac:dyDescent="0.25">
      <c r="A79" s="354" t="s">
        <v>8</v>
      </c>
      <c r="B79" s="84">
        <f>B75+B70+B64+B52+B38+B28+B5</f>
        <v>161445701</v>
      </c>
      <c r="C79" s="84">
        <f>C75+C70+C64+C52+C38+C28+C5</f>
        <v>171966206</v>
      </c>
      <c r="D79" s="84">
        <f>D75+D70+D64+D52+D38+D28+D5</f>
        <v>175704530</v>
      </c>
      <c r="E79" s="335">
        <f t="shared" ref="E79:E83" si="7">D79/C79*100</f>
        <v>102.17387130120206</v>
      </c>
      <c r="F79" s="48"/>
    </row>
    <row r="80" spans="1:6" s="45" customFormat="1" ht="33" customHeight="1" x14ac:dyDescent="0.25">
      <c r="A80" s="356" t="s">
        <v>9</v>
      </c>
      <c r="B80" s="84"/>
      <c r="C80" s="93"/>
      <c r="D80" s="93"/>
      <c r="E80" s="335"/>
      <c r="F80" s="48"/>
    </row>
    <row r="81" spans="1:6" s="45" customFormat="1" ht="46.5" customHeight="1" x14ac:dyDescent="0.25">
      <c r="A81" s="356" t="s">
        <v>61</v>
      </c>
      <c r="B81" s="84">
        <f>SUM(B82:B83)</f>
        <v>47000000</v>
      </c>
      <c r="C81" s="84">
        <f>SUM(C82:C83)</f>
        <v>51217515</v>
      </c>
      <c r="D81" s="84">
        <f>SUM(D82:D83)</f>
        <v>51217515</v>
      </c>
      <c r="E81" s="335">
        <f>D81/C81*100</f>
        <v>100</v>
      </c>
    </row>
    <row r="82" spans="1:6" s="47" customFormat="1" ht="31.2" x14ac:dyDescent="0.25">
      <c r="A82" s="97" t="s">
        <v>235</v>
      </c>
      <c r="B82" s="51">
        <v>30646985</v>
      </c>
      <c r="C82" s="51">
        <v>34864500</v>
      </c>
      <c r="D82" s="51">
        <v>34864500</v>
      </c>
      <c r="E82" s="349">
        <f t="shared" si="7"/>
        <v>100</v>
      </c>
    </row>
    <row r="83" spans="1:6" s="47" customFormat="1" ht="31.2" x14ac:dyDescent="0.25">
      <c r="A83" s="97" t="s">
        <v>62</v>
      </c>
      <c r="B83" s="51">
        <v>16353015</v>
      </c>
      <c r="C83" s="51">
        <v>16353015</v>
      </c>
      <c r="D83" s="51">
        <v>16353015</v>
      </c>
      <c r="E83" s="349">
        <f t="shared" si="7"/>
        <v>100</v>
      </c>
    </row>
    <row r="84" spans="1:6" s="45" customFormat="1" ht="31.2" x14ac:dyDescent="0.25">
      <c r="A84" s="356" t="s">
        <v>63</v>
      </c>
      <c r="B84" s="84">
        <f>B85+B86+B87+B88</f>
        <v>950124</v>
      </c>
      <c r="C84" s="84">
        <f>C85+C86+C87+C88</f>
        <v>2280013</v>
      </c>
      <c r="D84" s="84">
        <f>D85+D86+D87+D88</f>
        <v>1384965</v>
      </c>
      <c r="E84" s="335">
        <f>D84/C84*100</f>
        <v>60.743732601524634</v>
      </c>
      <c r="F84" s="48"/>
    </row>
    <row r="85" spans="1:6" s="47" customFormat="1" x14ac:dyDescent="0.25">
      <c r="A85" s="358" t="s">
        <v>215</v>
      </c>
      <c r="B85" s="51"/>
      <c r="C85" s="266"/>
      <c r="D85" s="266"/>
      <c r="E85" s="46"/>
    </row>
    <row r="86" spans="1:6" s="47" customFormat="1" x14ac:dyDescent="0.25">
      <c r="A86" s="358" t="s">
        <v>216</v>
      </c>
      <c r="B86" s="51"/>
      <c r="C86" s="46"/>
      <c r="D86" s="46"/>
      <c r="E86" s="46"/>
    </row>
    <row r="87" spans="1:6" s="47" customFormat="1" x14ac:dyDescent="0.25">
      <c r="A87" s="358" t="s">
        <v>217</v>
      </c>
      <c r="B87" s="51">
        <v>0</v>
      </c>
      <c r="C87" s="51">
        <v>0</v>
      </c>
      <c r="D87" s="51">
        <v>0</v>
      </c>
      <c r="E87" s="349"/>
      <c r="F87" s="49"/>
    </row>
    <row r="88" spans="1:6" s="47" customFormat="1" x14ac:dyDescent="0.25">
      <c r="A88" s="358" t="s">
        <v>218</v>
      </c>
      <c r="B88" s="51">
        <v>950124</v>
      </c>
      <c r="C88" s="51">
        <v>2280013</v>
      </c>
      <c r="D88" s="51">
        <v>1384965</v>
      </c>
      <c r="E88" s="349">
        <f>D88/C88*100</f>
        <v>60.743732601524634</v>
      </c>
    </row>
    <row r="89" spans="1:6" s="45" customFormat="1" x14ac:dyDescent="0.25">
      <c r="A89" s="354" t="s">
        <v>64</v>
      </c>
      <c r="B89" s="84">
        <f>B84+B81</f>
        <v>47950124</v>
      </c>
      <c r="C89" s="84">
        <f>C84+C81</f>
        <v>53497528</v>
      </c>
      <c r="D89" s="84">
        <f>D84+D81</f>
        <v>52602480</v>
      </c>
      <c r="E89" s="335">
        <f t="shared" ref="E89:E92" si="8">D89/C89*100</f>
        <v>98.326935779163477</v>
      </c>
    </row>
    <row r="90" spans="1:6" s="45" customFormat="1" ht="18.75" customHeight="1" x14ac:dyDescent="0.25">
      <c r="A90" s="354" t="s">
        <v>65</v>
      </c>
      <c r="B90" s="84">
        <f>B79+B89</f>
        <v>209395825</v>
      </c>
      <c r="C90" s="84">
        <f>C79+C89</f>
        <v>225463734</v>
      </c>
      <c r="D90" s="84">
        <f>D79+D89</f>
        <v>228307010</v>
      </c>
      <c r="E90" s="335">
        <f t="shared" si="8"/>
        <v>101.26107908777915</v>
      </c>
    </row>
    <row r="91" spans="1:6" x14ac:dyDescent="0.3">
      <c r="A91" s="4" t="s">
        <v>177</v>
      </c>
      <c r="B91" s="50">
        <v>8</v>
      </c>
      <c r="C91" s="50">
        <v>8</v>
      </c>
      <c r="D91" s="50">
        <v>8</v>
      </c>
      <c r="E91" s="349">
        <f t="shared" si="8"/>
        <v>100</v>
      </c>
    </row>
    <row r="92" spans="1:6" x14ac:dyDescent="0.3">
      <c r="A92" s="4" t="s">
        <v>66</v>
      </c>
      <c r="B92" s="50">
        <v>2</v>
      </c>
      <c r="C92" s="50">
        <v>2</v>
      </c>
      <c r="D92" s="50">
        <v>2</v>
      </c>
      <c r="E92" s="349">
        <f t="shared" si="8"/>
        <v>100</v>
      </c>
    </row>
  </sheetData>
  <sheetProtection selectLockedCells="1" selectUnlockedCells="1"/>
  <mergeCells count="1">
    <mergeCell ref="A3:E3"/>
  </mergeCells>
  <phoneticPr fontId="20" type="noConversion"/>
  <printOptions horizontalCentered="1" gridLines="1"/>
  <pageMargins left="0.62992125984251968" right="0.43307086614173229" top="1.3779527559055118" bottom="0.23622047244094491" header="0.27559055118110237" footer="0.51181102362204722"/>
  <pageSetup paperSize="9" scale="74" firstPageNumber="0" fitToHeight="0" orientation="portrait" r:id="rId1"/>
  <headerFooter alignWithMargins="0">
    <oddHeader>&amp;L&amp;"Times New Roman,Normál"&amp;12Pécsely Község Önkormányzata
&amp;C&amp;"Times New Roman,Normál"&amp;12
5. melléklet
az önkormányzat 2022. évi költségvetési gazdálkodási beszámolójáról szóló
4/2023. (V. 30.) önkormányzati rendelethez</oddHeader>
  </headerFooter>
  <rowBreaks count="2" manualBreakCount="2">
    <brk id="36" max="4" man="1"/>
    <brk id="73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5"/>
  </sheetPr>
  <dimension ref="A1:G42"/>
  <sheetViews>
    <sheetView view="pageLayout" zoomScaleNormal="75" zoomScaleSheetLayoutView="80" workbookViewId="0">
      <selection activeCell="A3" sqref="A3"/>
    </sheetView>
  </sheetViews>
  <sheetFormatPr defaultColWidth="9.109375" defaultRowHeight="15.6" x14ac:dyDescent="0.3"/>
  <cols>
    <col min="1" max="1" width="50" style="32" customWidth="1"/>
    <col min="2" max="2" width="16.33203125" style="32" customWidth="1"/>
    <col min="3" max="3" width="17" style="32" customWidth="1"/>
    <col min="4" max="4" width="15.33203125" style="32" customWidth="1"/>
    <col min="5" max="5" width="8.5546875" style="32" customWidth="1"/>
    <col min="6" max="6" width="11.6640625" style="32" customWidth="1"/>
    <col min="7" max="7" width="10.109375" style="32" bestFit="1" customWidth="1"/>
    <col min="8" max="8" width="10.6640625" style="32" customWidth="1"/>
    <col min="9" max="16384" width="9.109375" style="32"/>
  </cols>
  <sheetData>
    <row r="1" spans="1:7" ht="29.25" customHeight="1" x14ac:dyDescent="0.3">
      <c r="A1" s="480" t="s">
        <v>807</v>
      </c>
      <c r="B1" s="480"/>
      <c r="C1" s="480"/>
      <c r="D1" s="480"/>
      <c r="E1" s="480"/>
    </row>
    <row r="2" spans="1:7" x14ac:dyDescent="0.3">
      <c r="A2" s="480"/>
      <c r="B2" s="480"/>
      <c r="C2" s="480"/>
      <c r="D2" s="480"/>
      <c r="E2" s="480"/>
    </row>
    <row r="4" spans="1:7" ht="51.75" customHeight="1" x14ac:dyDescent="0.3">
      <c r="A4" s="320" t="s">
        <v>68</v>
      </c>
      <c r="B4" s="270" t="str">
        <f>'4. melléklet'!B6</f>
        <v>2022. évi eredeti előirányzat</v>
      </c>
      <c r="C4" s="270" t="str">
        <f>'4. melléklet'!C6</f>
        <v>2022. évi módosított előirányzat IV.</v>
      </c>
      <c r="D4" s="270" t="str">
        <f>'4. melléklet'!D6</f>
        <v>2022. évi teljesítés</v>
      </c>
      <c r="E4" s="320" t="s">
        <v>245</v>
      </c>
    </row>
    <row r="5" spans="1:7" x14ac:dyDescent="0.3">
      <c r="A5" s="330" t="s">
        <v>734</v>
      </c>
      <c r="B5" s="34">
        <f>SUM(B6:B6)</f>
        <v>36096077</v>
      </c>
      <c r="C5" s="34">
        <f>SUM(C6:C6)</f>
        <v>37950233</v>
      </c>
      <c r="D5" s="34">
        <f>SUM(D6:D6)</f>
        <v>36623432</v>
      </c>
      <c r="E5" s="280">
        <f>D5/C5*100</f>
        <v>96.503839647045126</v>
      </c>
      <c r="G5" s="18"/>
    </row>
    <row r="6" spans="1:7" x14ac:dyDescent="0.3">
      <c r="A6" s="332" t="s">
        <v>735</v>
      </c>
      <c r="B6" s="33">
        <v>36096077</v>
      </c>
      <c r="C6" s="33">
        <v>37950233</v>
      </c>
      <c r="D6" s="33">
        <v>36623432</v>
      </c>
      <c r="E6" s="333">
        <f t="shared" ref="E6:E8" si="0">D6/C6*100</f>
        <v>96.503839647045126</v>
      </c>
      <c r="G6" s="18"/>
    </row>
    <row r="7" spans="1:7" x14ac:dyDescent="0.3">
      <c r="A7" s="330" t="s">
        <v>191</v>
      </c>
      <c r="B7" s="34">
        <f>SUM(B8:B8)</f>
        <v>4570155</v>
      </c>
      <c r="C7" s="34">
        <f>SUM(C8:C8)</f>
        <v>4789960</v>
      </c>
      <c r="D7" s="34">
        <f>SUM(D8:D8)</f>
        <v>4746491</v>
      </c>
      <c r="E7" s="280">
        <f t="shared" si="0"/>
        <v>99.092497640898884</v>
      </c>
    </row>
    <row r="8" spans="1:7" x14ac:dyDescent="0.3">
      <c r="A8" s="332" t="s">
        <v>736</v>
      </c>
      <c r="B8" s="33">
        <v>4570155</v>
      </c>
      <c r="C8" s="33">
        <v>4789960</v>
      </c>
      <c r="D8" s="33">
        <v>4746491</v>
      </c>
      <c r="E8" s="333">
        <f t="shared" si="0"/>
        <v>99.092497640898884</v>
      </c>
    </row>
    <row r="9" spans="1:7" x14ac:dyDescent="0.3">
      <c r="A9" s="330" t="s">
        <v>192</v>
      </c>
      <c r="B9" s="34">
        <f>SUM(B10:B31)</f>
        <v>36244972</v>
      </c>
      <c r="C9" s="34">
        <f>SUM(C10:C31)</f>
        <v>45554357</v>
      </c>
      <c r="D9" s="34">
        <f>SUM(D10:D31)</f>
        <v>37739124</v>
      </c>
      <c r="E9" s="280">
        <f t="shared" ref="E9:E42" si="1">D9/C9*100</f>
        <v>82.844159121815721</v>
      </c>
    </row>
    <row r="10" spans="1:7" x14ac:dyDescent="0.3">
      <c r="A10" s="332" t="s">
        <v>197</v>
      </c>
      <c r="B10" s="33">
        <v>90000</v>
      </c>
      <c r="C10" s="33">
        <v>90000</v>
      </c>
      <c r="D10" s="33">
        <v>44657</v>
      </c>
      <c r="E10" s="333">
        <f t="shared" si="1"/>
        <v>49.61888888888889</v>
      </c>
    </row>
    <row r="11" spans="1:7" x14ac:dyDescent="0.3">
      <c r="A11" s="332" t="s">
        <v>198</v>
      </c>
      <c r="B11" s="33">
        <v>2500000</v>
      </c>
      <c r="C11" s="33">
        <v>3245900</v>
      </c>
      <c r="D11" s="33">
        <v>2652824</v>
      </c>
      <c r="E11" s="333">
        <f t="shared" si="1"/>
        <v>81.728457438614868</v>
      </c>
    </row>
    <row r="12" spans="1:7" x14ac:dyDescent="0.3">
      <c r="A12" s="332" t="s">
        <v>199</v>
      </c>
      <c r="B12" s="33">
        <v>0</v>
      </c>
      <c r="C12" s="33">
        <v>0</v>
      </c>
      <c r="D12" s="33">
        <v>0</v>
      </c>
      <c r="E12" s="333">
        <v>0</v>
      </c>
    </row>
    <row r="13" spans="1:7" ht="15.75" customHeight="1" x14ac:dyDescent="0.3">
      <c r="A13" s="332" t="s">
        <v>200</v>
      </c>
      <c r="B13" s="33">
        <v>1100000</v>
      </c>
      <c r="C13" s="33">
        <v>1115000</v>
      </c>
      <c r="D13" s="33">
        <v>1008841</v>
      </c>
      <c r="E13" s="333">
        <f t="shared" si="1"/>
        <v>90.479013452914799</v>
      </c>
      <c r="G13" s="18"/>
    </row>
    <row r="14" spans="1:7" x14ac:dyDescent="0.3">
      <c r="A14" s="332" t="s">
        <v>201</v>
      </c>
      <c r="B14" s="33">
        <v>450000</v>
      </c>
      <c r="C14" s="33">
        <v>450000</v>
      </c>
      <c r="D14" s="33">
        <v>412728</v>
      </c>
      <c r="E14" s="333">
        <f t="shared" si="1"/>
        <v>91.717333333333329</v>
      </c>
    </row>
    <row r="15" spans="1:7" x14ac:dyDescent="0.3">
      <c r="A15" s="332" t="s">
        <v>202</v>
      </c>
      <c r="B15" s="33">
        <v>5500000</v>
      </c>
      <c r="C15" s="33">
        <v>12460000</v>
      </c>
      <c r="D15" s="33">
        <v>11876742</v>
      </c>
      <c r="E15" s="333">
        <f t="shared" si="1"/>
        <v>95.318956661316207</v>
      </c>
    </row>
    <row r="16" spans="1:7" x14ac:dyDescent="0.3">
      <c r="A16" s="332" t="s">
        <v>203</v>
      </c>
      <c r="B16" s="33">
        <v>0</v>
      </c>
      <c r="C16" s="33">
        <v>0</v>
      </c>
      <c r="D16" s="33">
        <v>0</v>
      </c>
      <c r="E16" s="333">
        <v>0</v>
      </c>
    </row>
    <row r="17" spans="1:5" x14ac:dyDescent="0.3">
      <c r="A17" s="332" t="s">
        <v>206</v>
      </c>
      <c r="B17" s="33">
        <v>0</v>
      </c>
      <c r="C17" s="33">
        <v>44000</v>
      </c>
      <c r="D17" s="33">
        <v>44000</v>
      </c>
      <c r="E17" s="333">
        <v>0</v>
      </c>
    </row>
    <row r="18" spans="1:5" x14ac:dyDescent="0.3">
      <c r="A18" s="332" t="s">
        <v>204</v>
      </c>
      <c r="B18" s="33">
        <v>1200000</v>
      </c>
      <c r="C18" s="33">
        <v>1200000</v>
      </c>
      <c r="D18" s="33">
        <v>1162109</v>
      </c>
      <c r="E18" s="333">
        <f t="shared" si="1"/>
        <v>96.842416666666665</v>
      </c>
    </row>
    <row r="19" spans="1:5" x14ac:dyDescent="0.3">
      <c r="A19" s="332" t="s">
        <v>205</v>
      </c>
      <c r="B19" s="33">
        <v>800000</v>
      </c>
      <c r="C19" s="33">
        <v>430000</v>
      </c>
      <c r="D19" s="33">
        <v>421626</v>
      </c>
      <c r="E19" s="333">
        <f t="shared" si="1"/>
        <v>98.052558139534881</v>
      </c>
    </row>
    <row r="20" spans="1:5" ht="16.5" customHeight="1" x14ac:dyDescent="0.3">
      <c r="A20" s="332" t="s">
        <v>207</v>
      </c>
      <c r="B20" s="33">
        <v>4500000</v>
      </c>
      <c r="C20" s="33">
        <v>2965900</v>
      </c>
      <c r="D20" s="33">
        <v>2942577</v>
      </c>
      <c r="E20" s="333">
        <f t="shared" si="1"/>
        <v>99.213628241006106</v>
      </c>
    </row>
    <row r="21" spans="1:5" ht="16.5" customHeight="1" x14ac:dyDescent="0.3">
      <c r="A21" s="332" t="s">
        <v>208</v>
      </c>
      <c r="B21" s="33">
        <v>5500000</v>
      </c>
      <c r="C21" s="33">
        <f>7221302+80955</f>
        <v>7302257</v>
      </c>
      <c r="D21" s="33">
        <f>7353375+583570</f>
        <v>7936945</v>
      </c>
      <c r="E21" s="333">
        <f t="shared" si="1"/>
        <v>108.69166889086483</v>
      </c>
    </row>
    <row r="22" spans="1:5" x14ac:dyDescent="0.3">
      <c r="A22" s="332" t="s">
        <v>821</v>
      </c>
      <c r="B22" s="33">
        <v>6154972</v>
      </c>
      <c r="C22" s="33">
        <f>4071509+1258538+250000+574925</f>
        <v>6154972</v>
      </c>
      <c r="D22" s="33">
        <v>250000</v>
      </c>
      <c r="E22" s="333">
        <f t="shared" si="1"/>
        <v>4.0617569015748565</v>
      </c>
    </row>
    <row r="23" spans="1:5" x14ac:dyDescent="0.3">
      <c r="A23" s="332" t="s">
        <v>824</v>
      </c>
      <c r="B23" s="33">
        <v>0</v>
      </c>
      <c r="C23" s="33">
        <v>387000</v>
      </c>
      <c r="D23" s="33">
        <v>0</v>
      </c>
      <c r="E23" s="333">
        <f t="shared" si="1"/>
        <v>0</v>
      </c>
    </row>
    <row r="24" spans="1:5" x14ac:dyDescent="0.3">
      <c r="A24" s="332" t="s">
        <v>822</v>
      </c>
      <c r="B24" s="33">
        <v>1000000</v>
      </c>
      <c r="C24" s="33">
        <v>0</v>
      </c>
      <c r="D24" s="33">
        <v>0</v>
      </c>
      <c r="E24" s="333">
        <v>0</v>
      </c>
    </row>
    <row r="25" spans="1:5" x14ac:dyDescent="0.3">
      <c r="A25" s="332" t="s">
        <v>823</v>
      </c>
      <c r="B25" s="33">
        <v>0</v>
      </c>
      <c r="C25" s="33">
        <v>1003100</v>
      </c>
      <c r="D25" s="33">
        <v>1003100</v>
      </c>
      <c r="E25" s="333">
        <f t="shared" si="1"/>
        <v>100</v>
      </c>
    </row>
    <row r="26" spans="1:5" x14ac:dyDescent="0.3">
      <c r="A26" s="332" t="s">
        <v>209</v>
      </c>
      <c r="B26" s="33">
        <v>150000</v>
      </c>
      <c r="C26" s="33">
        <v>250000</v>
      </c>
      <c r="D26" s="33">
        <v>231110</v>
      </c>
      <c r="E26" s="333">
        <f t="shared" si="1"/>
        <v>92.444000000000003</v>
      </c>
    </row>
    <row r="27" spans="1:5" x14ac:dyDescent="0.3">
      <c r="A27" s="332" t="s">
        <v>210</v>
      </c>
      <c r="B27" s="33">
        <v>100000</v>
      </c>
      <c r="C27" s="33">
        <v>0</v>
      </c>
      <c r="D27" s="33">
        <v>0</v>
      </c>
      <c r="E27" s="333">
        <v>0</v>
      </c>
    </row>
    <row r="28" spans="1:5" x14ac:dyDescent="0.3">
      <c r="A28" s="332" t="s">
        <v>737</v>
      </c>
      <c r="B28" s="33">
        <v>5000000</v>
      </c>
      <c r="C28" s="33">
        <v>6084228</v>
      </c>
      <c r="D28" s="33">
        <v>5680793</v>
      </c>
      <c r="E28" s="333">
        <f t="shared" si="1"/>
        <v>93.369166967444357</v>
      </c>
    </row>
    <row r="29" spans="1:5" x14ac:dyDescent="0.3">
      <c r="A29" s="332" t="s">
        <v>211</v>
      </c>
      <c r="B29" s="33">
        <v>1100000</v>
      </c>
      <c r="C29" s="33">
        <v>1100000</v>
      </c>
      <c r="D29" s="33">
        <v>1050000</v>
      </c>
      <c r="E29" s="333">
        <f t="shared" si="1"/>
        <v>95.454545454545453</v>
      </c>
    </row>
    <row r="30" spans="1:5" x14ac:dyDescent="0.3">
      <c r="A30" s="332" t="s">
        <v>219</v>
      </c>
      <c r="B30" s="33">
        <v>0</v>
      </c>
      <c r="C30" s="33">
        <v>0</v>
      </c>
      <c r="D30" s="33">
        <v>0</v>
      </c>
      <c r="E30" s="333">
        <v>0</v>
      </c>
    </row>
    <row r="31" spans="1:5" x14ac:dyDescent="0.3">
      <c r="A31" s="332" t="s">
        <v>212</v>
      </c>
      <c r="B31" s="33">
        <v>1100000</v>
      </c>
      <c r="C31" s="33">
        <v>1272000</v>
      </c>
      <c r="D31" s="33">
        <v>1021072</v>
      </c>
      <c r="E31" s="333">
        <f t="shared" si="1"/>
        <v>80.272955974842759</v>
      </c>
    </row>
    <row r="32" spans="1:5" x14ac:dyDescent="0.3">
      <c r="A32" s="332"/>
      <c r="B32" s="33"/>
      <c r="C32" s="33"/>
      <c r="D32" s="33"/>
      <c r="E32" s="333"/>
    </row>
    <row r="33" spans="1:7" x14ac:dyDescent="0.3">
      <c r="A33" s="330" t="s">
        <v>740</v>
      </c>
      <c r="B33" s="34">
        <f>SUM(B34:B36)</f>
        <v>18081399</v>
      </c>
      <c r="C33" s="34">
        <f t="shared" ref="C33:D33" si="2">SUM(C34:C36)</f>
        <v>20104436</v>
      </c>
      <c r="D33" s="34">
        <f t="shared" si="2"/>
        <v>19809948</v>
      </c>
      <c r="E33" s="280">
        <f t="shared" si="1"/>
        <v>98.535208846445627</v>
      </c>
    </row>
    <row r="34" spans="1:7" ht="31.2" x14ac:dyDescent="0.3">
      <c r="A34" s="334" t="s">
        <v>193</v>
      </c>
      <c r="B34" s="33">
        <f>'7. melléklet'!B5</f>
        <v>17981399</v>
      </c>
      <c r="C34" s="33">
        <f>'7. melléklet'!C5</f>
        <v>19175126</v>
      </c>
      <c r="D34" s="33">
        <f>'7. melléklet'!D5</f>
        <v>18880638</v>
      </c>
      <c r="E34" s="333">
        <f t="shared" si="1"/>
        <v>98.464218696659415</v>
      </c>
      <c r="G34" s="18"/>
    </row>
    <row r="35" spans="1:7" ht="31.2" x14ac:dyDescent="0.3">
      <c r="A35" s="334" t="s">
        <v>190</v>
      </c>
      <c r="B35" s="33">
        <f>'7. melléklet'!B12</f>
        <v>100000</v>
      </c>
      <c r="C35" s="33">
        <f>'7. melléklet'!C12</f>
        <v>150000</v>
      </c>
      <c r="D35" s="33">
        <f>'7. melléklet'!D12</f>
        <v>150000</v>
      </c>
      <c r="E35" s="333">
        <f t="shared" si="1"/>
        <v>100</v>
      </c>
    </row>
    <row r="36" spans="1:7" ht="31.2" x14ac:dyDescent="0.3">
      <c r="A36" s="334" t="s">
        <v>194</v>
      </c>
      <c r="B36" s="33">
        <v>0</v>
      </c>
      <c r="C36" s="33">
        <v>779310</v>
      </c>
      <c r="D36" s="33">
        <v>779310</v>
      </c>
      <c r="E36" s="333">
        <v>0</v>
      </c>
    </row>
    <row r="37" spans="1:7" ht="14.25" customHeight="1" x14ac:dyDescent="0.3">
      <c r="A37" s="63"/>
      <c r="B37" s="63"/>
      <c r="C37" s="63"/>
      <c r="D37" s="63"/>
      <c r="E37" s="333"/>
    </row>
    <row r="38" spans="1:7" x14ac:dyDescent="0.3">
      <c r="A38" s="329" t="s">
        <v>195</v>
      </c>
      <c r="B38" s="34">
        <f>SUM(B39:B40)</f>
        <v>4018000</v>
      </c>
      <c r="C38" s="34">
        <f t="shared" ref="C38:D38" si="3">SUM(C39:C40)</f>
        <v>4018000</v>
      </c>
      <c r="D38" s="34">
        <f t="shared" si="3"/>
        <v>3778000</v>
      </c>
      <c r="E38" s="280">
        <f t="shared" si="1"/>
        <v>94.026879044300642</v>
      </c>
    </row>
    <row r="39" spans="1:7" ht="21.75" customHeight="1" x14ac:dyDescent="0.3">
      <c r="A39" s="331" t="s">
        <v>231</v>
      </c>
      <c r="B39" s="33">
        <v>3634000</v>
      </c>
      <c r="C39" s="33">
        <v>3634000</v>
      </c>
      <c r="D39" s="33">
        <v>3394000</v>
      </c>
      <c r="E39" s="333">
        <f t="shared" si="1"/>
        <v>93.395707209686293</v>
      </c>
    </row>
    <row r="40" spans="1:7" ht="18.75" customHeight="1" x14ac:dyDescent="0.3">
      <c r="A40" s="331" t="s">
        <v>220</v>
      </c>
      <c r="B40" s="35">
        <v>384000</v>
      </c>
      <c r="C40" s="35">
        <v>384000</v>
      </c>
      <c r="D40" s="35">
        <v>384000</v>
      </c>
      <c r="E40" s="333">
        <f t="shared" si="1"/>
        <v>100</v>
      </c>
    </row>
    <row r="41" spans="1:7" x14ac:dyDescent="0.3">
      <c r="A41" s="63"/>
      <c r="B41" s="63"/>
      <c r="C41" s="63"/>
      <c r="D41" s="63"/>
      <c r="E41" s="333"/>
    </row>
    <row r="42" spans="1:7" x14ac:dyDescent="0.3">
      <c r="A42" s="329" t="s">
        <v>196</v>
      </c>
      <c r="B42" s="34">
        <f>B5+B7+B9+B33+B38</f>
        <v>99010603</v>
      </c>
      <c r="C42" s="34">
        <f>C5+C7+C9+C33+C38</f>
        <v>112416986</v>
      </c>
      <c r="D42" s="34">
        <f>D5+D7+D9+D33+D38</f>
        <v>102696995</v>
      </c>
      <c r="E42" s="280">
        <f t="shared" si="1"/>
        <v>91.353627822756252</v>
      </c>
    </row>
  </sheetData>
  <sheetProtection selectLockedCells="1" selectUnlockedCells="1"/>
  <mergeCells count="1">
    <mergeCell ref="A1:E2"/>
  </mergeCells>
  <phoneticPr fontId="20" type="noConversion"/>
  <printOptions horizontalCentered="1"/>
  <pageMargins left="0.70866141732283472" right="0.74803149606299213" top="1.3779527559055118" bottom="0.98425196850393704" header="0.51181102362204722" footer="0.51181102362204722"/>
  <pageSetup paperSize="9" scale="75" firstPageNumber="0" orientation="portrait" r:id="rId1"/>
  <headerFooter alignWithMargins="0">
    <oddHeader>&amp;L&amp;"Times New Roman,Normál"&amp;12Pécsely Község Önkormányzata&amp;C&amp;"Times New Roman,Normál"&amp;12
6. melléklet
az önkormányzat 2022. évi költségvetési gazdálkodási beszámolójáról szóló
4/2023. (V. 30.) önkormányzati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5"/>
  </sheetPr>
  <dimension ref="A1:E81"/>
  <sheetViews>
    <sheetView view="pageLayout" zoomScaleNormal="100" zoomScaleSheetLayoutView="80" workbookViewId="0">
      <selection activeCell="A15" sqref="A15"/>
    </sheetView>
  </sheetViews>
  <sheetFormatPr defaultColWidth="9.109375" defaultRowHeight="15.75" customHeight="1" x14ac:dyDescent="0.3"/>
  <cols>
    <col min="1" max="1" width="52.5546875" style="22" customWidth="1"/>
    <col min="2" max="2" width="18.44140625" style="23" customWidth="1"/>
    <col min="3" max="3" width="18" style="24" customWidth="1"/>
    <col min="4" max="4" width="17.33203125" style="24" customWidth="1"/>
    <col min="5" max="5" width="10" style="24" customWidth="1"/>
    <col min="6" max="6" width="10.33203125" style="23" customWidth="1"/>
    <col min="7" max="7" width="16.88671875" style="23" customWidth="1"/>
    <col min="8" max="8" width="15.6640625" style="23" customWidth="1"/>
    <col min="9" max="9" width="11.44140625" style="23" customWidth="1"/>
    <col min="10" max="10" width="11" style="23" customWidth="1"/>
    <col min="11" max="11" width="13.6640625" style="23" customWidth="1"/>
    <col min="12" max="12" width="16.33203125" style="23" customWidth="1"/>
    <col min="13" max="13" width="14.33203125" style="23" customWidth="1"/>
    <col min="14" max="14" width="13" style="23" customWidth="1"/>
    <col min="15" max="15" width="14.109375" style="23" customWidth="1"/>
    <col min="16" max="16" width="13.5546875" style="23" customWidth="1"/>
    <col min="17" max="16384" width="9.109375" style="23"/>
  </cols>
  <sheetData>
    <row r="1" spans="1:5" ht="39" customHeight="1" x14ac:dyDescent="0.3">
      <c r="A1" s="481" t="s">
        <v>807</v>
      </c>
      <c r="B1" s="481"/>
      <c r="C1" s="481"/>
      <c r="D1" s="481"/>
      <c r="E1" s="481"/>
    </row>
    <row r="4" spans="1:5" s="16" customFormat="1" ht="63.75" customHeight="1" x14ac:dyDescent="0.25">
      <c r="A4" s="320" t="s">
        <v>68</v>
      </c>
      <c r="B4" s="270" t="str">
        <f>'4. melléklet'!B6</f>
        <v>2022. évi eredeti előirányzat</v>
      </c>
      <c r="C4" s="270" t="str">
        <f>'4. melléklet'!C6</f>
        <v>2022. évi módosított előirányzat IV.</v>
      </c>
      <c r="D4" s="270" t="str">
        <f>'4. melléklet'!D6</f>
        <v>2022. évi teljesítés</v>
      </c>
      <c r="E4" s="271" t="s">
        <v>366</v>
      </c>
    </row>
    <row r="5" spans="1:5" s="16" customFormat="1" ht="34.5" customHeight="1" x14ac:dyDescent="0.25">
      <c r="A5" s="359" t="s">
        <v>221</v>
      </c>
      <c r="B5" s="26">
        <f>SUM(B6:B11)</f>
        <v>17981399</v>
      </c>
      <c r="C5" s="26">
        <f>SUM(C6:C11)</f>
        <v>19175126</v>
      </c>
      <c r="D5" s="26">
        <f>SUM(D6:D11)</f>
        <v>18880638</v>
      </c>
      <c r="E5" s="360">
        <f>D5/C5*100</f>
        <v>98.464218696659415</v>
      </c>
    </row>
    <row r="6" spans="1:5" s="16" customFormat="1" ht="18" customHeight="1" x14ac:dyDescent="0.3">
      <c r="A6" s="361" t="s">
        <v>222</v>
      </c>
      <c r="B6" s="25">
        <v>4562174</v>
      </c>
      <c r="C6" s="25">
        <v>4562174</v>
      </c>
      <c r="D6" s="25">
        <v>4527591</v>
      </c>
      <c r="E6" s="362">
        <f>D6/C6*100</f>
        <v>99.241962275003104</v>
      </c>
    </row>
    <row r="7" spans="1:5" s="16" customFormat="1" ht="18" customHeight="1" x14ac:dyDescent="0.3">
      <c r="A7" s="361" t="s">
        <v>223</v>
      </c>
      <c r="B7" s="25">
        <v>12079225</v>
      </c>
      <c r="C7" s="25">
        <v>12965352</v>
      </c>
      <c r="D7" s="25">
        <v>12965352</v>
      </c>
      <c r="E7" s="362">
        <f t="shared" ref="E7:E13" si="0">D7/C7*100</f>
        <v>100</v>
      </c>
    </row>
    <row r="8" spans="1:5" ht="31.2" x14ac:dyDescent="0.3">
      <c r="A8" s="361" t="s">
        <v>234</v>
      </c>
      <c r="B8" s="25">
        <v>800000</v>
      </c>
      <c r="C8" s="25">
        <v>800000</v>
      </c>
      <c r="D8" s="25">
        <v>540095</v>
      </c>
      <c r="E8" s="362">
        <f t="shared" si="0"/>
        <v>67.511875000000003</v>
      </c>
    </row>
    <row r="9" spans="1:5" ht="16.5" customHeight="1" x14ac:dyDescent="0.3">
      <c r="A9" s="363" t="s">
        <v>241</v>
      </c>
      <c r="B9" s="25">
        <v>540000</v>
      </c>
      <c r="C9" s="25">
        <v>540000</v>
      </c>
      <c r="D9" s="25">
        <v>540000</v>
      </c>
      <c r="E9" s="362">
        <f t="shared" si="0"/>
        <v>100</v>
      </c>
    </row>
    <row r="10" spans="1:5" ht="16.5" customHeight="1" x14ac:dyDescent="0.3">
      <c r="A10" s="363" t="s">
        <v>772</v>
      </c>
      <c r="B10" s="25">
        <v>0</v>
      </c>
      <c r="C10" s="25">
        <v>0</v>
      </c>
      <c r="D10" s="25">
        <v>0</v>
      </c>
      <c r="E10" s="362">
        <v>0</v>
      </c>
    </row>
    <row r="11" spans="1:5" ht="16.5" customHeight="1" x14ac:dyDescent="0.3">
      <c r="A11" s="363" t="s">
        <v>818</v>
      </c>
      <c r="B11" s="25">
        <v>0</v>
      </c>
      <c r="C11" s="25">
        <v>307600</v>
      </c>
      <c r="D11" s="25">
        <v>307600</v>
      </c>
      <c r="E11" s="362">
        <f t="shared" si="0"/>
        <v>100</v>
      </c>
    </row>
    <row r="12" spans="1:5" ht="33" customHeight="1" x14ac:dyDescent="0.3">
      <c r="A12" s="359" t="s">
        <v>224</v>
      </c>
      <c r="B12" s="26">
        <v>100000</v>
      </c>
      <c r="C12" s="26">
        <f>C13+C14</f>
        <v>150000</v>
      </c>
      <c r="D12" s="26">
        <f>D13+D14</f>
        <v>150000</v>
      </c>
      <c r="E12" s="360">
        <f t="shared" si="0"/>
        <v>100</v>
      </c>
    </row>
    <row r="13" spans="1:5" ht="16.5" customHeight="1" x14ac:dyDescent="0.3">
      <c r="A13" s="364" t="s">
        <v>738</v>
      </c>
      <c r="B13" s="25">
        <v>0</v>
      </c>
      <c r="C13" s="25">
        <v>100000</v>
      </c>
      <c r="D13" s="25">
        <v>100000</v>
      </c>
      <c r="E13" s="362">
        <f t="shared" si="0"/>
        <v>100</v>
      </c>
    </row>
    <row r="14" spans="1:5" ht="16.5" customHeight="1" x14ac:dyDescent="0.3">
      <c r="A14" s="364" t="s">
        <v>819</v>
      </c>
      <c r="B14" s="25">
        <v>0</v>
      </c>
      <c r="C14" s="25">
        <v>50000</v>
      </c>
      <c r="D14" s="25">
        <v>50000</v>
      </c>
      <c r="E14" s="362">
        <v>0</v>
      </c>
    </row>
    <row r="15" spans="1:5" ht="16.5" customHeight="1" x14ac:dyDescent="0.3">
      <c r="A15" s="364" t="s">
        <v>754</v>
      </c>
      <c r="B15" s="25">
        <v>0</v>
      </c>
      <c r="C15" s="25">
        <v>0</v>
      </c>
      <c r="D15" s="25">
        <v>0</v>
      </c>
      <c r="E15" s="362">
        <v>0</v>
      </c>
    </row>
    <row r="16" spans="1:5" ht="16.5" customHeight="1" x14ac:dyDescent="0.3">
      <c r="A16" s="364"/>
      <c r="B16" s="25"/>
      <c r="C16" s="25"/>
      <c r="D16" s="25"/>
      <c r="E16" s="362"/>
    </row>
    <row r="17" spans="1:5" ht="16.5" customHeight="1" x14ac:dyDescent="0.3">
      <c r="A17" s="364"/>
      <c r="B17" s="25"/>
      <c r="C17" s="90"/>
      <c r="D17" s="90"/>
      <c r="E17" s="90"/>
    </row>
    <row r="18" spans="1:5" ht="21.75" customHeight="1" x14ac:dyDescent="0.3">
      <c r="A18" s="359" t="s">
        <v>69</v>
      </c>
      <c r="B18" s="26">
        <f>B12+B5</f>
        <v>18081399</v>
      </c>
      <c r="C18" s="26">
        <f>C12+C5</f>
        <v>19325126</v>
      </c>
      <c r="D18" s="26">
        <f>D12+D5</f>
        <v>19030638</v>
      </c>
      <c r="E18" s="360">
        <f t="shared" ref="E18" si="1">D18/C18*100</f>
        <v>98.476139301756689</v>
      </c>
    </row>
    <row r="19" spans="1:5" ht="15" customHeight="1" x14ac:dyDescent="0.3">
      <c r="B19" s="17"/>
    </row>
    <row r="20" spans="1:5" ht="16.5" customHeight="1" x14ac:dyDescent="0.3">
      <c r="B20" s="17"/>
    </row>
    <row r="21" spans="1:5" ht="16.5" customHeight="1" x14ac:dyDescent="0.3">
      <c r="B21" s="17"/>
    </row>
    <row r="22" spans="1:5" ht="16.5" customHeight="1" x14ac:dyDescent="0.3">
      <c r="B22" s="17"/>
    </row>
    <row r="23" spans="1:5" ht="16.5" customHeight="1" x14ac:dyDescent="0.3">
      <c r="B23" s="17"/>
    </row>
    <row r="24" spans="1:5" ht="16.5" customHeight="1" x14ac:dyDescent="0.3">
      <c r="B24" s="17"/>
    </row>
    <row r="25" spans="1:5" ht="16.5" customHeight="1" x14ac:dyDescent="0.3">
      <c r="B25" s="17"/>
    </row>
    <row r="26" spans="1:5" ht="16.5" customHeight="1" x14ac:dyDescent="0.3">
      <c r="B26" s="17"/>
    </row>
    <row r="27" spans="1:5" ht="16.5" customHeight="1" x14ac:dyDescent="0.3">
      <c r="B27" s="17"/>
    </row>
    <row r="28" spans="1:5" ht="27.75" customHeight="1" x14ac:dyDescent="0.3">
      <c r="B28" s="17"/>
    </row>
    <row r="29" spans="1:5" ht="29.25" customHeight="1" x14ac:dyDescent="0.3">
      <c r="B29" s="17"/>
    </row>
    <row r="30" spans="1:5" ht="16.5" customHeight="1" x14ac:dyDescent="0.3">
      <c r="B30" s="17"/>
    </row>
    <row r="31" spans="1:5" ht="16.5" customHeight="1" x14ac:dyDescent="0.3">
      <c r="B31" s="17"/>
    </row>
    <row r="32" spans="1:5" ht="21" customHeight="1" x14ac:dyDescent="0.3">
      <c r="B32" s="17"/>
    </row>
    <row r="33" spans="1:4" ht="16.5" customHeight="1" x14ac:dyDescent="0.3">
      <c r="B33" s="17"/>
    </row>
    <row r="34" spans="1:4" ht="16.5" customHeight="1" x14ac:dyDescent="0.3">
      <c r="B34" s="17"/>
    </row>
    <row r="35" spans="1:4" ht="18.75" customHeight="1" x14ac:dyDescent="0.3">
      <c r="B35" s="17"/>
    </row>
    <row r="36" spans="1:4" ht="16.5" customHeight="1" x14ac:dyDescent="0.3">
      <c r="B36" s="17"/>
    </row>
    <row r="37" spans="1:4" ht="18" customHeight="1" x14ac:dyDescent="0.3">
      <c r="B37" s="17"/>
    </row>
    <row r="38" spans="1:4" ht="30" customHeight="1" x14ac:dyDescent="0.3">
      <c r="B38" s="17"/>
    </row>
    <row r="39" spans="1:4" ht="17.25" customHeight="1" x14ac:dyDescent="0.3">
      <c r="B39" s="17"/>
    </row>
    <row r="40" spans="1:4" ht="17.25" customHeight="1" x14ac:dyDescent="0.3">
      <c r="B40" s="18"/>
    </row>
    <row r="41" spans="1:4" ht="17.25" customHeight="1" x14ac:dyDescent="0.3">
      <c r="B41" s="18"/>
    </row>
    <row r="42" spans="1:4" s="16" customFormat="1" ht="63.75" customHeight="1" x14ac:dyDescent="0.25">
      <c r="A42" s="13"/>
      <c r="B42" s="13"/>
      <c r="C42" s="19"/>
      <c r="D42" s="19"/>
    </row>
    <row r="43" spans="1:4" ht="29.25" customHeight="1" x14ac:dyDescent="0.3">
      <c r="B43" s="17"/>
    </row>
    <row r="44" spans="1:4" ht="19.5" customHeight="1" x14ac:dyDescent="0.3">
      <c r="B44" s="17"/>
    </row>
    <row r="45" spans="1:4" ht="18" customHeight="1" x14ac:dyDescent="0.3">
      <c r="B45" s="17"/>
    </row>
    <row r="46" spans="1:4" ht="16.5" customHeight="1" x14ac:dyDescent="0.3">
      <c r="B46" s="17"/>
    </row>
    <row r="47" spans="1:4" ht="18" customHeight="1" x14ac:dyDescent="0.3">
      <c r="B47" s="17"/>
    </row>
    <row r="48" spans="1:4" ht="30" customHeight="1" x14ac:dyDescent="0.3">
      <c r="B48" s="17"/>
    </row>
    <row r="49" spans="1:2" ht="18" customHeight="1" x14ac:dyDescent="0.3">
      <c r="B49" s="17"/>
    </row>
    <row r="50" spans="1:2" ht="21" customHeight="1" x14ac:dyDescent="0.3">
      <c r="A50" s="1"/>
      <c r="B50" s="17"/>
    </row>
    <row r="51" spans="1:2" ht="18" customHeight="1" x14ac:dyDescent="0.3">
      <c r="A51" s="27"/>
      <c r="B51" s="17"/>
    </row>
    <row r="52" spans="1:2" ht="15.6" x14ac:dyDescent="0.3">
      <c r="A52" s="27"/>
      <c r="B52" s="17"/>
    </row>
    <row r="53" spans="1:2" ht="15.75" customHeight="1" x14ac:dyDescent="0.3">
      <c r="A53" s="27"/>
      <c r="B53" s="17"/>
    </row>
    <row r="54" spans="1:2" ht="16.5" customHeight="1" x14ac:dyDescent="0.3">
      <c r="A54" s="27"/>
      <c r="B54" s="17"/>
    </row>
    <row r="55" spans="1:2" ht="18" customHeight="1" x14ac:dyDescent="0.3">
      <c r="A55" s="28"/>
      <c r="B55" s="17"/>
    </row>
    <row r="56" spans="1:2" ht="33" customHeight="1" x14ac:dyDescent="0.3">
      <c r="A56" s="27"/>
      <c r="B56" s="17"/>
    </row>
    <row r="57" spans="1:2" ht="15.75" customHeight="1" x14ac:dyDescent="0.3">
      <c r="A57" s="27"/>
      <c r="B57" s="17"/>
    </row>
    <row r="58" spans="1:2" ht="15.75" customHeight="1" x14ac:dyDescent="0.3">
      <c r="A58" s="27"/>
      <c r="B58" s="17"/>
    </row>
    <row r="59" spans="1:2" ht="15.75" customHeight="1" x14ac:dyDescent="0.3">
      <c r="A59" s="27"/>
      <c r="B59" s="17"/>
    </row>
    <row r="60" spans="1:2" ht="15.75" customHeight="1" x14ac:dyDescent="0.3">
      <c r="A60" s="27"/>
      <c r="B60" s="17"/>
    </row>
    <row r="61" spans="1:2" ht="15.75" customHeight="1" x14ac:dyDescent="0.3">
      <c r="A61" s="27"/>
      <c r="B61" s="17"/>
    </row>
    <row r="62" spans="1:2" ht="15.75" customHeight="1" x14ac:dyDescent="0.3">
      <c r="A62" s="27"/>
      <c r="B62" s="17"/>
    </row>
    <row r="63" spans="1:2" ht="15.75" customHeight="1" x14ac:dyDescent="0.3">
      <c r="A63" s="27"/>
      <c r="B63" s="17"/>
    </row>
    <row r="64" spans="1:2" ht="15.75" customHeight="1" x14ac:dyDescent="0.3">
      <c r="A64" s="27"/>
      <c r="B64" s="17"/>
    </row>
    <row r="65" spans="1:5" ht="15.75" customHeight="1" x14ac:dyDescent="0.3">
      <c r="A65" s="27"/>
      <c r="B65" s="17"/>
    </row>
    <row r="66" spans="1:5" ht="15.75" customHeight="1" x14ac:dyDescent="0.3">
      <c r="A66" s="27"/>
      <c r="B66" s="17"/>
    </row>
    <row r="67" spans="1:5" ht="15.75" customHeight="1" x14ac:dyDescent="0.3">
      <c r="A67" s="27"/>
      <c r="B67" s="17"/>
    </row>
    <row r="68" spans="1:5" ht="15.75" customHeight="1" x14ac:dyDescent="0.3">
      <c r="A68" s="27"/>
      <c r="B68" s="17"/>
    </row>
    <row r="69" spans="1:5" ht="15.75" customHeight="1" x14ac:dyDescent="0.3">
      <c r="A69" s="27"/>
      <c r="B69" s="17"/>
    </row>
    <row r="70" spans="1:5" ht="15.75" customHeight="1" x14ac:dyDescent="0.3">
      <c r="A70" s="27"/>
      <c r="B70" s="17"/>
    </row>
    <row r="71" spans="1:5" ht="15.75" customHeight="1" x14ac:dyDescent="0.3">
      <c r="A71" s="1"/>
      <c r="B71" s="17"/>
    </row>
    <row r="72" spans="1:5" ht="15.75" customHeight="1" x14ac:dyDescent="0.3">
      <c r="A72" s="1"/>
      <c r="B72" s="17"/>
    </row>
    <row r="73" spans="1:5" ht="15.75" customHeight="1" x14ac:dyDescent="0.3">
      <c r="A73" s="1"/>
      <c r="B73" s="17"/>
    </row>
    <row r="74" spans="1:5" ht="15.75" customHeight="1" x14ac:dyDescent="0.3">
      <c r="A74" s="1"/>
      <c r="B74" s="17"/>
    </row>
    <row r="75" spans="1:5" ht="15.75" customHeight="1" x14ac:dyDescent="0.3">
      <c r="A75" s="1"/>
      <c r="B75" s="17"/>
    </row>
    <row r="76" spans="1:5" ht="15.75" customHeight="1" x14ac:dyDescent="0.3">
      <c r="A76" s="1"/>
      <c r="B76" s="17"/>
    </row>
    <row r="77" spans="1:5" ht="15.75" customHeight="1" x14ac:dyDescent="0.3">
      <c r="A77" s="1"/>
      <c r="B77" s="17"/>
    </row>
    <row r="78" spans="1:5" ht="15.75" customHeight="1" x14ac:dyDescent="0.3">
      <c r="A78" s="1"/>
      <c r="B78" s="17"/>
    </row>
    <row r="79" spans="1:5" ht="15.75" customHeight="1" x14ac:dyDescent="0.3">
      <c r="A79" s="1"/>
      <c r="B79" s="17"/>
    </row>
    <row r="80" spans="1:5" s="30" customFormat="1" ht="20.25" customHeight="1" x14ac:dyDescent="0.3">
      <c r="A80" s="20"/>
      <c r="B80" s="21"/>
      <c r="C80" s="29"/>
      <c r="D80" s="29"/>
      <c r="E80" s="29"/>
    </row>
    <row r="81" spans="1:1" ht="20.25" customHeight="1" x14ac:dyDescent="0.3">
      <c r="A81" s="31"/>
    </row>
  </sheetData>
  <sheetProtection selectLockedCells="1" selectUnlockedCells="1"/>
  <mergeCells count="1">
    <mergeCell ref="A1:E1"/>
  </mergeCells>
  <phoneticPr fontId="20" type="noConversion"/>
  <printOptions horizontalCentered="1"/>
  <pageMargins left="0.23622047244094491" right="0.23622047244094491" top="1.6929133858267718" bottom="0.39370078740157483" header="0.82677165354330717" footer="0.51181102362204722"/>
  <pageSetup paperSize="9" scale="75" firstPageNumber="0" orientation="portrait" r:id="rId1"/>
  <headerFooter alignWithMargins="0">
    <oddHeader>&amp;L&amp;"Times New Roman,Normál"&amp;12Pécsely Község Önkormányzata&amp;C&amp;"Times New Roman,Normál"&amp;12
 7. melléklet
az önkormányzat 2022. évi költségvetési gazdálkodási beszámolójáról szóló
4/2023. (V. 30.) önkormányzati rendelethez</oddHeader>
  </headerFooter>
  <rowBreaks count="2" manualBreakCount="2">
    <brk id="39" max="3" man="1"/>
    <brk id="8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7"/>
  </sheetPr>
  <dimension ref="A1:H159"/>
  <sheetViews>
    <sheetView view="pageLayout" zoomScaleNormal="75" zoomScaleSheetLayoutView="150" workbookViewId="0">
      <selection activeCell="A22" sqref="A22"/>
    </sheetView>
  </sheetViews>
  <sheetFormatPr defaultColWidth="9.109375" defaultRowHeight="15.6" x14ac:dyDescent="0.3"/>
  <cols>
    <col min="1" max="1" width="51.33203125" style="7" customWidth="1"/>
    <col min="2" max="2" width="18.5546875" style="7" customWidth="1"/>
    <col min="3" max="3" width="17.88671875" style="7" customWidth="1"/>
    <col min="4" max="4" width="15.44140625" style="7" customWidth="1"/>
    <col min="5" max="5" width="7.44140625" style="7" customWidth="1"/>
    <col min="6" max="6" width="9.109375" style="7"/>
    <col min="7" max="7" width="10.109375" style="7" bestFit="1" customWidth="1"/>
    <col min="8" max="8" width="13" style="7" customWidth="1"/>
    <col min="9" max="9" width="13.88671875" style="7" customWidth="1"/>
    <col min="10" max="10" width="11.44140625" style="7" customWidth="1"/>
    <col min="11" max="11" width="12" style="7" customWidth="1"/>
    <col min="12" max="12" width="12.5546875" style="7" customWidth="1"/>
    <col min="13" max="13" width="13.109375" style="7" customWidth="1"/>
    <col min="14" max="16384" width="9.109375" style="7"/>
  </cols>
  <sheetData>
    <row r="1" spans="1:5" ht="36" customHeight="1" x14ac:dyDescent="0.3">
      <c r="A1" s="482" t="s">
        <v>808</v>
      </c>
      <c r="B1" s="482"/>
      <c r="C1" s="482"/>
      <c r="D1" s="482"/>
      <c r="E1" s="482"/>
    </row>
    <row r="3" spans="1:5" ht="48" customHeight="1" x14ac:dyDescent="0.3">
      <c r="A3" s="320" t="s">
        <v>68</v>
      </c>
      <c r="B3" s="270" t="str">
        <f>'4. melléklet'!B6</f>
        <v>2022. évi eredeti előirányzat</v>
      </c>
      <c r="C3" s="270" t="str">
        <f>'4. melléklet'!C6</f>
        <v>2022. évi módosított előirányzat IV.</v>
      </c>
      <c r="D3" s="270" t="str">
        <f>'4. melléklet'!D6</f>
        <v>2022. évi teljesítés</v>
      </c>
      <c r="E3" s="271" t="s">
        <v>366</v>
      </c>
    </row>
    <row r="4" spans="1:5" x14ac:dyDescent="0.3">
      <c r="A4" s="321" t="s">
        <v>225</v>
      </c>
      <c r="B4" s="8"/>
      <c r="C4" s="8"/>
      <c r="D4" s="8"/>
      <c r="E4" s="8"/>
    </row>
    <row r="5" spans="1:5" x14ac:dyDescent="0.3">
      <c r="A5" s="366" t="s">
        <v>238</v>
      </c>
      <c r="B5" s="370">
        <v>1473200</v>
      </c>
      <c r="C5" s="370">
        <v>1473200</v>
      </c>
      <c r="D5" s="370">
        <v>1473200</v>
      </c>
      <c r="E5" s="369">
        <f>D5/C5*100</f>
        <v>100</v>
      </c>
    </row>
    <row r="6" spans="1:5" x14ac:dyDescent="0.3">
      <c r="A6" s="322" t="s">
        <v>247</v>
      </c>
      <c r="B6" s="8">
        <v>1473200</v>
      </c>
      <c r="C6" s="8">
        <v>1473200</v>
      </c>
      <c r="D6" s="8">
        <v>1473200</v>
      </c>
      <c r="E6" s="323">
        <f>D6/C6*100</f>
        <v>100</v>
      </c>
    </row>
    <row r="7" spans="1:5" x14ac:dyDescent="0.3">
      <c r="A7" s="365" t="s">
        <v>741</v>
      </c>
      <c r="B7" s="370">
        <f>SUM(B8:B10)</f>
        <v>84555953</v>
      </c>
      <c r="C7" s="370">
        <f>SUM(C8:C10)</f>
        <v>84555953</v>
      </c>
      <c r="D7" s="370">
        <f>SUM(D10:D10)</f>
        <v>2560000</v>
      </c>
      <c r="E7" s="369">
        <f>D7/C7*100</f>
        <v>3.0275810385579827</v>
      </c>
    </row>
    <row r="8" spans="1:5" x14ac:dyDescent="0.3">
      <c r="A8" s="322" t="s">
        <v>825</v>
      </c>
      <c r="B8" s="8">
        <v>500000</v>
      </c>
      <c r="C8" s="8">
        <v>500000</v>
      </c>
      <c r="D8" s="8">
        <v>0</v>
      </c>
      <c r="E8" s="323">
        <v>0</v>
      </c>
    </row>
    <row r="9" spans="1:5" x14ac:dyDescent="0.3">
      <c r="A9" s="322" t="s">
        <v>826</v>
      </c>
      <c r="B9" s="8">
        <v>1000000</v>
      </c>
      <c r="C9" s="8">
        <v>1000000</v>
      </c>
      <c r="D9" s="8">
        <v>0</v>
      </c>
      <c r="E9" s="323">
        <v>0</v>
      </c>
    </row>
    <row r="10" spans="1:5" ht="31.2" x14ac:dyDescent="0.3">
      <c r="A10" s="324" t="s">
        <v>827</v>
      </c>
      <c r="B10" s="8">
        <v>83055953</v>
      </c>
      <c r="C10" s="8">
        <v>83055953</v>
      </c>
      <c r="D10" s="8">
        <v>2560000</v>
      </c>
      <c r="E10" s="323">
        <f t="shared" ref="E10:E15" si="0">D10/C10*100</f>
        <v>3.0822594980037135</v>
      </c>
    </row>
    <row r="11" spans="1:5" x14ac:dyDescent="0.3">
      <c r="A11" s="365" t="s">
        <v>742</v>
      </c>
      <c r="B11" s="370">
        <f>SUM(B12:B12)</f>
        <v>400000</v>
      </c>
      <c r="C11" s="370">
        <f>SUM(C12:C12)</f>
        <v>400000</v>
      </c>
      <c r="D11" s="370">
        <f>SUM(D12:D12)</f>
        <v>0</v>
      </c>
      <c r="E11" s="369">
        <f t="shared" si="0"/>
        <v>0</v>
      </c>
    </row>
    <row r="12" spans="1:5" x14ac:dyDescent="0.3">
      <c r="A12" s="322" t="s">
        <v>755</v>
      </c>
      <c r="B12" s="8">
        <v>400000</v>
      </c>
      <c r="C12" s="8">
        <v>400000</v>
      </c>
      <c r="D12" s="8">
        <v>0</v>
      </c>
      <c r="E12" s="323">
        <f t="shared" si="0"/>
        <v>0</v>
      </c>
    </row>
    <row r="13" spans="1:5" x14ac:dyDescent="0.3">
      <c r="A13" s="367" t="s">
        <v>239</v>
      </c>
      <c r="B13" s="368">
        <f>SUM(B14:B20)</f>
        <v>17133815</v>
      </c>
      <c r="C13" s="368">
        <f>SUM(C14:C20)</f>
        <v>18216758</v>
      </c>
      <c r="D13" s="368">
        <f>SUM(D14:D20)</f>
        <v>18072930</v>
      </c>
      <c r="E13" s="323">
        <f t="shared" si="0"/>
        <v>99.210463244886938</v>
      </c>
    </row>
    <row r="14" spans="1:5" x14ac:dyDescent="0.3">
      <c r="A14" s="324" t="s">
        <v>828</v>
      </c>
      <c r="B14" s="8">
        <v>0</v>
      </c>
      <c r="C14" s="8">
        <v>573065</v>
      </c>
      <c r="D14" s="8">
        <v>573065</v>
      </c>
      <c r="E14" s="323">
        <f t="shared" si="0"/>
        <v>100</v>
      </c>
    </row>
    <row r="15" spans="1:5" x14ac:dyDescent="0.3">
      <c r="A15" s="324" t="s">
        <v>829</v>
      </c>
      <c r="B15" s="8">
        <v>0</v>
      </c>
      <c r="C15" s="8">
        <v>710640</v>
      </c>
      <c r="D15" s="8">
        <v>708354</v>
      </c>
      <c r="E15" s="323">
        <f t="shared" si="0"/>
        <v>99.67831813576494</v>
      </c>
    </row>
    <row r="16" spans="1:5" x14ac:dyDescent="0.3">
      <c r="A16" s="324" t="s">
        <v>830</v>
      </c>
      <c r="B16" s="8">
        <v>400000</v>
      </c>
      <c r="C16" s="8">
        <v>426593</v>
      </c>
      <c r="D16" s="8">
        <v>426593</v>
      </c>
      <c r="E16" s="323">
        <f t="shared" ref="E16:E21" si="1">D16/C16*100</f>
        <v>100</v>
      </c>
    </row>
    <row r="17" spans="1:8" x14ac:dyDescent="0.3">
      <c r="A17" s="324" t="s">
        <v>240</v>
      </c>
      <c r="B17" s="8">
        <v>1000000</v>
      </c>
      <c r="C17" s="8">
        <v>985000</v>
      </c>
      <c r="D17" s="8">
        <v>936069</v>
      </c>
      <c r="E17" s="323">
        <f t="shared" si="1"/>
        <v>95.032385786802038</v>
      </c>
    </row>
    <row r="18" spans="1:8" x14ac:dyDescent="0.3">
      <c r="A18" s="324" t="s">
        <v>766</v>
      </c>
      <c r="B18" s="8">
        <v>454000</v>
      </c>
      <c r="C18" s="8">
        <v>454000</v>
      </c>
      <c r="D18" s="8">
        <v>362287</v>
      </c>
      <c r="E18" s="323">
        <f t="shared" si="1"/>
        <v>79.798898678414105</v>
      </c>
    </row>
    <row r="19" spans="1:8" x14ac:dyDescent="0.3">
      <c r="A19" s="324" t="s">
        <v>831</v>
      </c>
      <c r="B19" s="8">
        <v>450000</v>
      </c>
      <c r="C19" s="8">
        <v>465000</v>
      </c>
      <c r="D19" s="8">
        <v>464102</v>
      </c>
      <c r="E19" s="323">
        <f t="shared" si="1"/>
        <v>99.806881720430113</v>
      </c>
    </row>
    <row r="20" spans="1:8" x14ac:dyDescent="0.3">
      <c r="A20" s="324" t="s">
        <v>767</v>
      </c>
      <c r="B20" s="8">
        <v>14829815</v>
      </c>
      <c r="C20" s="8">
        <v>14602460</v>
      </c>
      <c r="D20" s="8">
        <v>14602460</v>
      </c>
      <c r="E20" s="323">
        <f t="shared" si="1"/>
        <v>100</v>
      </c>
    </row>
    <row r="21" spans="1:8" x14ac:dyDescent="0.3">
      <c r="A21" s="321" t="s">
        <v>226</v>
      </c>
      <c r="B21" s="98">
        <f>B5+B7+B11+B13</f>
        <v>103562968</v>
      </c>
      <c r="C21" s="98">
        <f>C5+C7+C11+C13</f>
        <v>104645911</v>
      </c>
      <c r="D21" s="98">
        <f>D5+D7+D11+D13</f>
        <v>22106130</v>
      </c>
      <c r="E21" s="325">
        <f t="shared" si="1"/>
        <v>21.124695450355439</v>
      </c>
    </row>
    <row r="22" spans="1:8" x14ac:dyDescent="0.3">
      <c r="A22" s="321"/>
      <c r="B22" s="8"/>
      <c r="C22" s="8"/>
      <c r="D22" s="8"/>
      <c r="E22" s="8"/>
    </row>
    <row r="23" spans="1:8" x14ac:dyDescent="0.3">
      <c r="A23" s="321" t="s">
        <v>227</v>
      </c>
      <c r="B23" s="8"/>
      <c r="C23" s="8"/>
      <c r="D23" s="8"/>
      <c r="E23" s="8"/>
    </row>
    <row r="24" spans="1:8" s="9" customFormat="1" x14ac:dyDescent="0.3">
      <c r="A24" s="322" t="s">
        <v>242</v>
      </c>
      <c r="B24" s="10">
        <v>50000</v>
      </c>
      <c r="C24" s="10">
        <v>50000</v>
      </c>
      <c r="D24" s="10">
        <v>50000</v>
      </c>
      <c r="E24" s="323">
        <f t="shared" ref="E24:E35" si="2">D24/C24*100</f>
        <v>100</v>
      </c>
      <c r="H24" s="12"/>
    </row>
    <row r="25" spans="1:8" s="9" customFormat="1" x14ac:dyDescent="0.3">
      <c r="A25" s="322" t="s">
        <v>832</v>
      </c>
      <c r="B25" s="10">
        <v>500000</v>
      </c>
      <c r="C25" s="10">
        <v>500000</v>
      </c>
      <c r="D25" s="10">
        <v>0</v>
      </c>
      <c r="E25" s="323">
        <f t="shared" si="2"/>
        <v>0</v>
      </c>
      <c r="H25" s="12"/>
    </row>
    <row r="26" spans="1:8" s="9" customFormat="1" x14ac:dyDescent="0.3">
      <c r="A26" s="322" t="s">
        <v>833</v>
      </c>
      <c r="B26" s="10">
        <v>500000</v>
      </c>
      <c r="C26" s="10">
        <v>500000</v>
      </c>
      <c r="D26" s="10">
        <v>0</v>
      </c>
      <c r="E26" s="323">
        <v>0</v>
      </c>
      <c r="H26" s="12"/>
    </row>
    <row r="27" spans="1:8" s="9" customFormat="1" x14ac:dyDescent="0.3">
      <c r="A27" s="322" t="s">
        <v>834</v>
      </c>
      <c r="B27" s="10">
        <v>500000</v>
      </c>
      <c r="C27" s="10">
        <v>500000</v>
      </c>
      <c r="D27" s="10">
        <v>0</v>
      </c>
      <c r="E27" s="323">
        <v>0</v>
      </c>
      <c r="H27" s="12"/>
    </row>
    <row r="28" spans="1:8" s="9" customFormat="1" x14ac:dyDescent="0.3">
      <c r="A28" s="322" t="s">
        <v>835</v>
      </c>
      <c r="B28" s="10">
        <v>150000</v>
      </c>
      <c r="C28" s="10">
        <v>150000</v>
      </c>
      <c r="D28" s="10">
        <v>0</v>
      </c>
      <c r="E28" s="323">
        <f t="shared" si="2"/>
        <v>0</v>
      </c>
      <c r="H28" s="12"/>
    </row>
    <row r="29" spans="1:8" s="9" customFormat="1" x14ac:dyDescent="0.3">
      <c r="A29" s="321" t="s">
        <v>228</v>
      </c>
      <c r="B29" s="98">
        <f>SUM(B24:B28)</f>
        <v>1700000</v>
      </c>
      <c r="C29" s="98">
        <f>SUM(C24:C28)</f>
        <v>1700000</v>
      </c>
      <c r="D29" s="98">
        <f>SUM(D24:D28)</f>
        <v>50000</v>
      </c>
      <c r="E29" s="325">
        <f t="shared" si="2"/>
        <v>2.9411764705882351</v>
      </c>
    </row>
    <row r="30" spans="1:8" s="9" customFormat="1" x14ac:dyDescent="0.3">
      <c r="A30" s="99"/>
      <c r="B30" s="99"/>
      <c r="C30" s="99"/>
      <c r="D30" s="99"/>
      <c r="E30" s="99"/>
    </row>
    <row r="31" spans="1:8" x14ac:dyDescent="0.3">
      <c r="A31" s="321" t="s">
        <v>229</v>
      </c>
      <c r="B31" s="98">
        <f>B32+B34</f>
        <v>58929</v>
      </c>
      <c r="C31" s="98">
        <f>C32+C34</f>
        <v>286284</v>
      </c>
      <c r="D31" s="98">
        <f>D32+D34</f>
        <v>286283</v>
      </c>
      <c r="E31" s="325">
        <f t="shared" si="2"/>
        <v>99.999650696511154</v>
      </c>
    </row>
    <row r="32" spans="1:8" x14ac:dyDescent="0.3">
      <c r="A32" s="322" t="s">
        <v>739</v>
      </c>
      <c r="B32" s="11">
        <f>B33</f>
        <v>58929</v>
      </c>
      <c r="C32" s="11">
        <f>C33+227355</f>
        <v>286284</v>
      </c>
      <c r="D32" s="11">
        <f>D33+227355</f>
        <v>286283</v>
      </c>
      <c r="E32" s="323">
        <f t="shared" si="2"/>
        <v>99.999650696511154</v>
      </c>
    </row>
    <row r="33" spans="1:5" x14ac:dyDescent="0.3">
      <c r="A33" s="322" t="s">
        <v>765</v>
      </c>
      <c r="B33" s="11">
        <v>58929</v>
      </c>
      <c r="C33" s="11">
        <v>58929</v>
      </c>
      <c r="D33" s="11">
        <v>58928</v>
      </c>
      <c r="E33" s="323">
        <f t="shared" si="2"/>
        <v>99.998303042644537</v>
      </c>
    </row>
    <row r="34" spans="1:5" x14ac:dyDescent="0.3">
      <c r="A34" s="322" t="s">
        <v>764</v>
      </c>
      <c r="B34" s="11">
        <v>0</v>
      </c>
      <c r="C34" s="11">
        <v>0</v>
      </c>
      <c r="D34" s="11">
        <v>0</v>
      </c>
      <c r="E34" s="323">
        <v>0</v>
      </c>
    </row>
    <row r="35" spans="1:5" ht="27.75" customHeight="1" x14ac:dyDescent="0.3">
      <c r="A35" s="98" t="s">
        <v>81</v>
      </c>
      <c r="B35" s="98">
        <f>B31+B29+B21</f>
        <v>105321897</v>
      </c>
      <c r="C35" s="98">
        <f>C31+C29+C21</f>
        <v>106632195</v>
      </c>
      <c r="D35" s="98">
        <f>D31+D29+D21</f>
        <v>22442413</v>
      </c>
      <c r="E35" s="328">
        <f t="shared" si="2"/>
        <v>21.046563845000097</v>
      </c>
    </row>
    <row r="36" spans="1:5" ht="26.25" customHeight="1" x14ac:dyDescent="0.3">
      <c r="A36" s="100" t="s">
        <v>78</v>
      </c>
      <c r="B36" s="100"/>
      <c r="C36" s="100"/>
      <c r="D36" s="100"/>
      <c r="E36" s="100"/>
    </row>
    <row r="37" spans="1:5" ht="21" customHeight="1" x14ac:dyDescent="0.3">
      <c r="A37" s="326" t="s">
        <v>79</v>
      </c>
      <c r="B37" s="11"/>
      <c r="C37" s="11"/>
      <c r="D37" s="11"/>
      <c r="E37" s="327"/>
    </row>
    <row r="38" spans="1:5" ht="21" customHeight="1" x14ac:dyDescent="0.3">
      <c r="A38" s="326" t="s">
        <v>75</v>
      </c>
      <c r="B38" s="11"/>
      <c r="C38" s="11"/>
      <c r="D38" s="11"/>
      <c r="E38" s="327"/>
    </row>
    <row r="39" spans="1:5" ht="21" customHeight="1" x14ac:dyDescent="0.3">
      <c r="A39" s="326" t="s">
        <v>178</v>
      </c>
      <c r="B39" s="11">
        <v>2145736</v>
      </c>
      <c r="C39" s="11">
        <v>2145736</v>
      </c>
      <c r="D39" s="11">
        <v>1250688</v>
      </c>
      <c r="E39" s="327">
        <f t="shared" ref="E39:E40" si="3">D39/C39*100</f>
        <v>58.287133179477813</v>
      </c>
    </row>
    <row r="40" spans="1:5" x14ac:dyDescent="0.3">
      <c r="A40" s="100" t="s">
        <v>80</v>
      </c>
      <c r="B40" s="100">
        <f>SUM(B37:B39)</f>
        <v>2145736</v>
      </c>
      <c r="C40" s="100">
        <f>SUM(C37:C39)</f>
        <v>2145736</v>
      </c>
      <c r="D40" s="100">
        <f>SUM(D37:D39)</f>
        <v>1250688</v>
      </c>
      <c r="E40" s="328">
        <f t="shared" si="3"/>
        <v>58.287133179477813</v>
      </c>
    </row>
    <row r="41" spans="1:5" x14ac:dyDescent="0.3">
      <c r="A41" s="12"/>
      <c r="B41" s="12"/>
      <c r="C41" s="12"/>
      <c r="D41" s="12"/>
    </row>
    <row r="42" spans="1:5" x14ac:dyDescent="0.3">
      <c r="A42" s="12"/>
      <c r="B42" s="12"/>
      <c r="C42" s="12"/>
      <c r="D42" s="12"/>
    </row>
    <row r="43" spans="1:5" x14ac:dyDescent="0.3">
      <c r="A43" s="12"/>
      <c r="B43" s="12"/>
      <c r="C43" s="12"/>
      <c r="D43" s="12"/>
    </row>
    <row r="44" spans="1:5" x14ac:dyDescent="0.3">
      <c r="C44" s="12"/>
      <c r="D44" s="12"/>
      <c r="E44" s="9"/>
    </row>
    <row r="45" spans="1:5" x14ac:dyDescent="0.3">
      <c r="C45" s="12"/>
      <c r="D45" s="12"/>
    </row>
    <row r="46" spans="1:5" x14ac:dyDescent="0.3">
      <c r="C46" s="12"/>
      <c r="D46" s="12"/>
    </row>
    <row r="47" spans="1:5" x14ac:dyDescent="0.3">
      <c r="C47" s="12"/>
      <c r="D47" s="12"/>
    </row>
    <row r="48" spans="1:5" x14ac:dyDescent="0.3">
      <c r="C48" s="12"/>
      <c r="D48" s="12"/>
    </row>
    <row r="49" spans="3:5" x14ac:dyDescent="0.3">
      <c r="C49" s="12"/>
      <c r="D49" s="12"/>
      <c r="E49" s="9"/>
    </row>
    <row r="50" spans="3:5" x14ac:dyDescent="0.3">
      <c r="C50" s="12"/>
      <c r="D50" s="12"/>
    </row>
    <row r="51" spans="3:5" x14ac:dyDescent="0.3">
      <c r="C51" s="12"/>
      <c r="D51" s="12"/>
    </row>
    <row r="52" spans="3:5" x14ac:dyDescent="0.3">
      <c r="C52" s="12"/>
      <c r="D52" s="12"/>
    </row>
    <row r="53" spans="3:5" x14ac:dyDescent="0.3">
      <c r="C53" s="12"/>
      <c r="D53" s="12"/>
    </row>
    <row r="54" spans="3:5" x14ac:dyDescent="0.3">
      <c r="C54" s="12"/>
      <c r="D54" s="12"/>
    </row>
    <row r="55" spans="3:5" x14ac:dyDescent="0.3">
      <c r="C55" s="12"/>
      <c r="D55" s="12"/>
    </row>
    <row r="56" spans="3:5" ht="14.25" customHeight="1" x14ac:dyDescent="0.3">
      <c r="C56" s="12"/>
      <c r="D56" s="12"/>
    </row>
    <row r="57" spans="3:5" ht="14.25" customHeight="1" x14ac:dyDescent="0.3">
      <c r="C57" s="12"/>
      <c r="D57" s="12"/>
    </row>
    <row r="58" spans="3:5" ht="30" customHeight="1" x14ac:dyDescent="0.3">
      <c r="C58" s="12"/>
      <c r="D58" s="12"/>
    </row>
    <row r="59" spans="3:5" ht="16.5" customHeight="1" x14ac:dyDescent="0.3">
      <c r="C59" s="12"/>
      <c r="D59" s="12"/>
    </row>
    <row r="60" spans="3:5" x14ac:dyDescent="0.3">
      <c r="C60" s="12"/>
      <c r="D60" s="12"/>
      <c r="E60" s="12"/>
    </row>
    <row r="61" spans="3:5" x14ac:dyDescent="0.3">
      <c r="C61" s="13"/>
      <c r="D61" s="13"/>
      <c r="E61" s="13"/>
    </row>
    <row r="65" spans="3:5" ht="12" customHeight="1" x14ac:dyDescent="0.3"/>
    <row r="69" spans="3:5" x14ac:dyDescent="0.3">
      <c r="C69" s="12"/>
      <c r="D69" s="12"/>
      <c r="E69" s="12"/>
    </row>
    <row r="80" spans="3:5" ht="14.25" customHeight="1" x14ac:dyDescent="0.3"/>
    <row r="81" spans="1:5" x14ac:dyDescent="0.3">
      <c r="A81" s="12"/>
      <c r="B81" s="12"/>
      <c r="C81" s="12"/>
      <c r="D81" s="12"/>
    </row>
    <row r="82" spans="1:5" x14ac:dyDescent="0.3">
      <c r="A82" s="12"/>
      <c r="B82" s="12"/>
      <c r="C82" s="12"/>
      <c r="D82" s="12"/>
      <c r="E82" s="12"/>
    </row>
    <row r="83" spans="1:5" x14ac:dyDescent="0.3">
      <c r="A83" s="12"/>
      <c r="B83" s="12"/>
      <c r="C83" s="12"/>
      <c r="D83" s="12"/>
    </row>
    <row r="84" spans="1:5" x14ac:dyDescent="0.3">
      <c r="A84" s="12"/>
      <c r="B84" s="12"/>
      <c r="C84" s="12"/>
      <c r="D84" s="12"/>
    </row>
    <row r="85" spans="1:5" x14ac:dyDescent="0.3">
      <c r="A85" s="12"/>
      <c r="B85" s="12"/>
      <c r="C85" s="12"/>
      <c r="D85" s="12"/>
    </row>
    <row r="86" spans="1:5" x14ac:dyDescent="0.3">
      <c r="A86" s="12"/>
      <c r="B86" s="12"/>
      <c r="C86" s="12"/>
      <c r="D86" s="12"/>
    </row>
    <row r="87" spans="1:5" x14ac:dyDescent="0.3">
      <c r="A87" s="12"/>
      <c r="B87" s="12"/>
      <c r="C87" s="12"/>
      <c r="D87" s="12"/>
      <c r="E87" s="14"/>
    </row>
    <row r="88" spans="1:5" x14ac:dyDescent="0.3">
      <c r="A88" s="12"/>
      <c r="B88" s="12"/>
      <c r="C88" s="12"/>
      <c r="D88" s="12"/>
    </row>
    <row r="89" spans="1:5" x14ac:dyDescent="0.3">
      <c r="A89" s="12"/>
      <c r="B89" s="12"/>
      <c r="C89" s="12"/>
      <c r="D89" s="12"/>
    </row>
    <row r="90" spans="1:5" x14ac:dyDescent="0.3">
      <c r="A90" s="12"/>
      <c r="B90" s="12"/>
      <c r="C90" s="12"/>
      <c r="D90" s="12"/>
    </row>
    <row r="91" spans="1:5" x14ac:dyDescent="0.3">
      <c r="A91" s="12"/>
      <c r="B91" s="12"/>
      <c r="C91" s="12"/>
      <c r="D91" s="12"/>
    </row>
    <row r="92" spans="1:5" x14ac:dyDescent="0.3">
      <c r="A92" s="12"/>
      <c r="B92" s="12"/>
      <c r="C92" s="12"/>
      <c r="D92" s="12"/>
    </row>
    <row r="93" spans="1:5" x14ac:dyDescent="0.3">
      <c r="A93" s="12"/>
      <c r="B93" s="12"/>
      <c r="C93" s="12"/>
      <c r="D93" s="12"/>
    </row>
    <row r="94" spans="1:5" x14ac:dyDescent="0.3">
      <c r="A94" s="12"/>
      <c r="B94" s="12"/>
      <c r="C94" s="12"/>
      <c r="D94" s="12"/>
    </row>
    <row r="95" spans="1:5" x14ac:dyDescent="0.3">
      <c r="A95" s="12"/>
      <c r="B95" s="12"/>
      <c r="C95" s="12"/>
      <c r="D95" s="12"/>
    </row>
    <row r="96" spans="1:5" x14ac:dyDescent="0.3">
      <c r="A96" s="12"/>
      <c r="B96" s="12"/>
      <c r="C96" s="12"/>
      <c r="D96" s="12"/>
    </row>
    <row r="97" spans="1:5" x14ac:dyDescent="0.3">
      <c r="A97" s="12"/>
      <c r="B97" s="12"/>
      <c r="C97" s="12"/>
      <c r="D97" s="12"/>
    </row>
    <row r="98" spans="1:5" x14ac:dyDescent="0.3">
      <c r="A98" s="12"/>
      <c r="B98" s="12"/>
      <c r="C98" s="12"/>
      <c r="D98" s="12"/>
    </row>
    <row r="99" spans="1:5" x14ac:dyDescent="0.3">
      <c r="A99" s="12"/>
      <c r="B99" s="12"/>
      <c r="C99" s="12"/>
      <c r="D99" s="12"/>
      <c r="E99" s="9"/>
    </row>
    <row r="100" spans="1:5" x14ac:dyDescent="0.3">
      <c r="A100" s="12"/>
      <c r="B100" s="12"/>
      <c r="C100" s="12"/>
      <c r="D100" s="12"/>
    </row>
    <row r="101" spans="1:5" x14ac:dyDescent="0.3">
      <c r="A101" s="12"/>
      <c r="B101" s="12"/>
      <c r="C101" s="12"/>
      <c r="D101" s="12"/>
    </row>
    <row r="102" spans="1:5" x14ac:dyDescent="0.3">
      <c r="A102" s="12"/>
      <c r="B102" s="12"/>
      <c r="C102" s="12"/>
      <c r="D102" s="12"/>
    </row>
    <row r="103" spans="1:5" x14ac:dyDescent="0.3">
      <c r="A103" s="12"/>
      <c r="B103" s="12"/>
      <c r="C103" s="12"/>
      <c r="D103" s="12"/>
    </row>
    <row r="104" spans="1:5" x14ac:dyDescent="0.3">
      <c r="A104" s="12"/>
      <c r="B104" s="12"/>
      <c r="C104" s="12"/>
      <c r="D104" s="12"/>
    </row>
    <row r="105" spans="1:5" x14ac:dyDescent="0.3">
      <c r="A105" s="12"/>
      <c r="B105" s="12"/>
      <c r="C105" s="12"/>
      <c r="D105" s="12"/>
    </row>
    <row r="106" spans="1:5" x14ac:dyDescent="0.3">
      <c r="A106" s="12"/>
      <c r="B106" s="12"/>
      <c r="C106" s="12"/>
      <c r="D106" s="12"/>
    </row>
    <row r="107" spans="1:5" x14ac:dyDescent="0.3">
      <c r="A107" s="12"/>
      <c r="B107" s="12"/>
      <c r="C107" s="12"/>
      <c r="D107" s="12"/>
    </row>
    <row r="108" spans="1:5" x14ac:dyDescent="0.3">
      <c r="A108" s="12"/>
      <c r="B108" s="12"/>
      <c r="C108" s="12"/>
      <c r="D108" s="12"/>
    </row>
    <row r="109" spans="1:5" x14ac:dyDescent="0.3">
      <c r="A109" s="12"/>
      <c r="B109" s="12"/>
      <c r="C109" s="12"/>
      <c r="D109" s="12"/>
    </row>
    <row r="110" spans="1:5" x14ac:dyDescent="0.3">
      <c r="A110" s="12"/>
      <c r="B110" s="12"/>
      <c r="C110" s="12"/>
      <c r="D110" s="12"/>
    </row>
    <row r="111" spans="1:5" x14ac:dyDescent="0.3">
      <c r="A111" s="12"/>
      <c r="B111" s="12"/>
      <c r="C111" s="12"/>
      <c r="D111" s="12"/>
    </row>
    <row r="112" spans="1:5" ht="17.25" customHeight="1" x14ac:dyDescent="0.3">
      <c r="A112" s="12"/>
      <c r="B112" s="12"/>
      <c r="C112" s="12"/>
      <c r="D112" s="12"/>
    </row>
    <row r="113" spans="1:5" x14ac:dyDescent="0.3">
      <c r="A113" s="12"/>
      <c r="B113" s="12"/>
      <c r="C113" s="12"/>
      <c r="D113" s="12"/>
      <c r="E113" s="12"/>
    </row>
    <row r="114" spans="1:5" x14ac:dyDescent="0.3">
      <c r="A114" s="12"/>
      <c r="B114" s="12"/>
      <c r="C114" s="12"/>
      <c r="D114" s="12"/>
    </row>
    <row r="115" spans="1:5" x14ac:dyDescent="0.3">
      <c r="A115" s="12"/>
      <c r="B115" s="12"/>
      <c r="C115" s="12"/>
      <c r="D115" s="12"/>
    </row>
    <row r="116" spans="1:5" x14ac:dyDescent="0.3">
      <c r="A116" s="12"/>
      <c r="B116" s="12"/>
      <c r="C116" s="12"/>
      <c r="D116" s="12"/>
    </row>
    <row r="117" spans="1:5" x14ac:dyDescent="0.3">
      <c r="A117" s="12"/>
      <c r="B117" s="12"/>
      <c r="C117" s="12"/>
      <c r="D117" s="12"/>
    </row>
    <row r="118" spans="1:5" x14ac:dyDescent="0.3">
      <c r="A118" s="12"/>
      <c r="B118" s="12"/>
      <c r="C118" s="12"/>
      <c r="D118" s="12"/>
      <c r="E118" s="9"/>
    </row>
    <row r="119" spans="1:5" x14ac:dyDescent="0.3">
      <c r="A119" s="12"/>
      <c r="B119" s="12"/>
      <c r="C119" s="12"/>
      <c r="D119" s="12"/>
      <c r="E119" s="13"/>
    </row>
    <row r="120" spans="1:5" x14ac:dyDescent="0.3">
      <c r="A120" s="12"/>
      <c r="B120" s="12"/>
      <c r="C120" s="12"/>
      <c r="D120" s="12"/>
    </row>
    <row r="121" spans="1:5" ht="31.5" customHeight="1" x14ac:dyDescent="0.3">
      <c r="A121" s="12"/>
      <c r="B121" s="12"/>
      <c r="C121" s="12"/>
      <c r="D121" s="12"/>
    </row>
    <row r="122" spans="1:5" x14ac:dyDescent="0.3">
      <c r="A122" s="12"/>
      <c r="B122" s="12"/>
      <c r="C122" s="12"/>
      <c r="D122" s="12"/>
      <c r="E122" s="9"/>
    </row>
    <row r="123" spans="1:5" x14ac:dyDescent="0.3">
      <c r="A123" s="12"/>
      <c r="B123" s="12"/>
      <c r="C123" s="12"/>
      <c r="D123" s="12"/>
    </row>
    <row r="124" spans="1:5" ht="15.75" customHeight="1" x14ac:dyDescent="0.3">
      <c r="A124" s="12"/>
      <c r="B124" s="12"/>
      <c r="C124" s="12"/>
      <c r="D124" s="12"/>
    </row>
    <row r="125" spans="1:5" x14ac:dyDescent="0.3">
      <c r="A125" s="12"/>
      <c r="B125" s="12"/>
      <c r="C125" s="12"/>
      <c r="D125" s="12"/>
    </row>
    <row r="126" spans="1:5" x14ac:dyDescent="0.3">
      <c r="A126" s="12"/>
      <c r="B126" s="12"/>
      <c r="C126" s="12"/>
      <c r="D126" s="12"/>
    </row>
    <row r="127" spans="1:5" x14ac:dyDescent="0.3">
      <c r="A127" s="12"/>
      <c r="B127" s="12"/>
      <c r="C127" s="12"/>
      <c r="D127" s="12"/>
    </row>
    <row r="128" spans="1:5" x14ac:dyDescent="0.3">
      <c r="A128" s="12"/>
      <c r="B128" s="12"/>
      <c r="C128" s="12"/>
      <c r="D128" s="12"/>
    </row>
    <row r="129" spans="1:5" x14ac:dyDescent="0.3">
      <c r="A129" s="12"/>
      <c r="B129" s="12"/>
      <c r="C129" s="12"/>
      <c r="D129" s="12"/>
    </row>
    <row r="130" spans="1:5" x14ac:dyDescent="0.3">
      <c r="A130" s="12"/>
      <c r="B130" s="12"/>
      <c r="C130" s="12"/>
      <c r="D130" s="12"/>
    </row>
    <row r="131" spans="1:5" ht="14.25" customHeight="1" x14ac:dyDescent="0.3">
      <c r="A131" s="12"/>
      <c r="B131" s="12"/>
      <c r="C131" s="12"/>
      <c r="D131" s="12"/>
    </row>
    <row r="132" spans="1:5" x14ac:dyDescent="0.3">
      <c r="A132" s="12"/>
      <c r="B132" s="12"/>
      <c r="C132" s="12"/>
      <c r="D132" s="12"/>
      <c r="E132" s="12"/>
    </row>
    <row r="133" spans="1:5" x14ac:dyDescent="0.3">
      <c r="A133" s="12"/>
      <c r="B133" s="12"/>
      <c r="C133" s="12"/>
      <c r="D133" s="12"/>
    </row>
    <row r="134" spans="1:5" x14ac:dyDescent="0.3">
      <c r="A134" s="12"/>
      <c r="B134" s="12"/>
      <c r="C134" s="12"/>
      <c r="D134" s="12"/>
    </row>
    <row r="135" spans="1:5" s="9" customFormat="1" x14ac:dyDescent="0.3">
      <c r="A135" s="12"/>
      <c r="B135" s="12"/>
      <c r="C135" s="12"/>
      <c r="D135" s="12"/>
    </row>
    <row r="136" spans="1:5" x14ac:dyDescent="0.3">
      <c r="A136" s="12"/>
      <c r="B136" s="12"/>
      <c r="C136" s="12"/>
      <c r="D136" s="12"/>
    </row>
    <row r="137" spans="1:5" x14ac:dyDescent="0.3">
      <c r="A137" s="12"/>
      <c r="B137" s="12"/>
      <c r="C137" s="12"/>
      <c r="D137" s="12"/>
    </row>
    <row r="138" spans="1:5" s="9" customFormat="1" x14ac:dyDescent="0.3">
      <c r="A138" s="12"/>
      <c r="B138" s="12"/>
      <c r="C138" s="12"/>
      <c r="D138" s="12"/>
    </row>
    <row r="139" spans="1:5" x14ac:dyDescent="0.3">
      <c r="A139" s="12"/>
      <c r="B139" s="12"/>
      <c r="C139" s="12"/>
      <c r="D139" s="12"/>
    </row>
    <row r="140" spans="1:5" x14ac:dyDescent="0.3">
      <c r="A140" s="12"/>
      <c r="B140" s="12"/>
      <c r="C140" s="12"/>
      <c r="D140" s="12"/>
    </row>
    <row r="141" spans="1:5" x14ac:dyDescent="0.3">
      <c r="A141" s="12"/>
      <c r="B141" s="12"/>
      <c r="C141" s="12"/>
      <c r="D141" s="12"/>
    </row>
    <row r="142" spans="1:5" x14ac:dyDescent="0.3">
      <c r="A142" s="12"/>
      <c r="B142" s="12"/>
      <c r="C142" s="12"/>
      <c r="D142" s="12"/>
    </row>
    <row r="143" spans="1:5" ht="14.25" customHeight="1" x14ac:dyDescent="0.3">
      <c r="A143" s="12"/>
      <c r="B143" s="12"/>
      <c r="C143" s="12"/>
      <c r="D143" s="12"/>
    </row>
    <row r="144" spans="1:5" x14ac:dyDescent="0.3">
      <c r="A144" s="12"/>
      <c r="B144" s="12"/>
      <c r="C144" s="12"/>
      <c r="D144" s="12"/>
      <c r="E144" s="12"/>
    </row>
    <row r="145" spans="1:5" x14ac:dyDescent="0.3">
      <c r="A145" s="12"/>
      <c r="B145" s="12"/>
      <c r="C145" s="12"/>
      <c r="D145" s="12"/>
    </row>
    <row r="146" spans="1:5" x14ac:dyDescent="0.3">
      <c r="A146" s="12"/>
      <c r="B146" s="12"/>
      <c r="C146" s="12"/>
      <c r="D146" s="12"/>
    </row>
    <row r="147" spans="1:5" s="9" customFormat="1" x14ac:dyDescent="0.3">
      <c r="A147" s="12"/>
      <c r="B147" s="12"/>
      <c r="C147" s="12"/>
      <c r="D147" s="12"/>
      <c r="E147" s="12"/>
    </row>
    <row r="148" spans="1:5" s="9" customFormat="1" x14ac:dyDescent="0.3">
      <c r="A148" s="12"/>
      <c r="B148" s="12"/>
      <c r="C148" s="12"/>
      <c r="D148" s="12"/>
      <c r="E148" s="7"/>
    </row>
    <row r="149" spans="1:5" x14ac:dyDescent="0.3">
      <c r="A149" s="12"/>
      <c r="B149" s="12"/>
      <c r="C149" s="12"/>
      <c r="D149" s="12"/>
    </row>
    <row r="150" spans="1:5" x14ac:dyDescent="0.3">
      <c r="A150" s="12"/>
      <c r="B150" s="12"/>
      <c r="C150" s="12"/>
      <c r="D150" s="12"/>
    </row>
    <row r="151" spans="1:5" x14ac:dyDescent="0.3">
      <c r="A151" s="12"/>
      <c r="B151" s="12"/>
      <c r="C151" s="12"/>
      <c r="D151" s="12"/>
    </row>
    <row r="152" spans="1:5" ht="14.25" customHeight="1" x14ac:dyDescent="0.3">
      <c r="A152" s="12"/>
      <c r="B152" s="12"/>
      <c r="C152" s="12"/>
      <c r="D152" s="12"/>
    </row>
    <row r="153" spans="1:5" s="9" customFormat="1" x14ac:dyDescent="0.3">
      <c r="A153" s="12"/>
      <c r="B153" s="12"/>
      <c r="C153" s="12"/>
      <c r="D153" s="12"/>
      <c r="E153" s="12"/>
    </row>
    <row r="154" spans="1:5" x14ac:dyDescent="0.3">
      <c r="A154" s="12"/>
      <c r="B154" s="12"/>
      <c r="C154" s="12"/>
      <c r="D154" s="12"/>
    </row>
    <row r="155" spans="1:5" x14ac:dyDescent="0.3">
      <c r="A155" s="12"/>
      <c r="B155" s="12"/>
      <c r="C155" s="12"/>
      <c r="D155" s="12"/>
    </row>
    <row r="156" spans="1:5" x14ac:dyDescent="0.3">
      <c r="A156" s="12"/>
      <c r="B156" s="12"/>
      <c r="C156" s="12"/>
      <c r="D156" s="12"/>
    </row>
    <row r="157" spans="1:5" x14ac:dyDescent="0.3">
      <c r="A157" s="12"/>
      <c r="B157" s="12"/>
      <c r="C157" s="12"/>
      <c r="D157" s="12"/>
    </row>
    <row r="158" spans="1:5" x14ac:dyDescent="0.3">
      <c r="A158" s="12"/>
      <c r="B158" s="12"/>
      <c r="C158" s="12"/>
      <c r="D158" s="12"/>
      <c r="E158" s="12"/>
    </row>
    <row r="159" spans="1:5" x14ac:dyDescent="0.3">
      <c r="B159" s="15"/>
      <c r="C159" s="15"/>
      <c r="D159" s="15"/>
      <c r="E159" s="15"/>
    </row>
  </sheetData>
  <sheetProtection selectLockedCells="1" selectUnlockedCells="1"/>
  <mergeCells count="1">
    <mergeCell ref="A1:E1"/>
  </mergeCells>
  <phoneticPr fontId="20" type="noConversion"/>
  <printOptions horizontalCentered="1"/>
  <pageMargins left="0.74803149606299213" right="0.74803149606299213" top="1.3779527559055118" bottom="0.98425196850393704" header="0.51181102362204722" footer="0.51181102362204722"/>
  <pageSetup paperSize="9" scale="75" firstPageNumber="0" orientation="portrait" r:id="rId1"/>
  <headerFooter alignWithMargins="0">
    <oddHeader>&amp;L&amp;"Times New Roman,Normál"&amp;12Pécsely Község Önkormányzata&amp;C&amp;"Times New Roman,Normál"&amp;12
8. melléklet
az önkormányzat 2022. évi költségvetési gazdálkodási beszámolójáról szóló
4/2023. (V. 30.) önkormányzati rendelethez</oddHeader>
  </headerFooter>
  <rowBreaks count="2" manualBreakCount="2">
    <brk id="60" max="16383" man="1"/>
    <brk id="118" max="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5"/>
  </sheetPr>
  <dimension ref="A2:J62"/>
  <sheetViews>
    <sheetView view="pageLayout" zoomScaleNormal="100" zoomScaleSheetLayoutView="89" workbookViewId="0">
      <selection activeCell="B14" sqref="B14"/>
    </sheetView>
  </sheetViews>
  <sheetFormatPr defaultColWidth="9.109375" defaultRowHeight="15.6" x14ac:dyDescent="0.3"/>
  <cols>
    <col min="1" max="1" width="45.6640625" style="27" customWidth="1"/>
    <col min="2" max="2" width="16.88671875" style="32" customWidth="1"/>
    <col min="3" max="3" width="16" style="32" customWidth="1"/>
    <col min="4" max="4" width="13.109375" style="32" customWidth="1"/>
    <col min="5" max="5" width="11.44140625" style="32" customWidth="1"/>
    <col min="6" max="6" width="45.88671875" style="27" customWidth="1"/>
    <col min="7" max="7" width="17.44140625" style="32" customWidth="1"/>
    <col min="8" max="8" width="15.33203125" style="32" customWidth="1"/>
    <col min="9" max="9" width="13.44140625" style="32" customWidth="1"/>
    <col min="10" max="10" width="11.88671875" style="32" customWidth="1"/>
    <col min="11" max="11" width="9.109375" style="32"/>
    <col min="12" max="12" width="10.5546875" style="32" customWidth="1"/>
    <col min="13" max="13" width="9.109375" style="32"/>
    <col min="14" max="14" width="12.33203125" style="32" customWidth="1"/>
    <col min="15" max="16384" width="9.109375" style="32"/>
  </cols>
  <sheetData>
    <row r="2" spans="1:10" x14ac:dyDescent="0.3">
      <c r="F2" s="59"/>
      <c r="G2" s="60"/>
      <c r="H2" s="60"/>
      <c r="I2" s="60"/>
      <c r="J2" s="60"/>
    </row>
    <row r="4" spans="1:10" ht="15.75" customHeight="1" x14ac:dyDescent="0.3">
      <c r="A4" s="483" t="s">
        <v>237</v>
      </c>
      <c r="B4" s="483"/>
      <c r="C4" s="483"/>
      <c r="D4" s="483"/>
      <c r="E4" s="483"/>
      <c r="F4" s="483"/>
      <c r="G4" s="483"/>
      <c r="H4" s="483"/>
      <c r="I4" s="483"/>
      <c r="J4" s="483"/>
    </row>
    <row r="6" spans="1:10" s="27" customFormat="1" ht="46.8" x14ac:dyDescent="0.3">
      <c r="A6" s="64" t="s">
        <v>82</v>
      </c>
      <c r="B6" s="270" t="str">
        <f>'4. melléklet'!B6</f>
        <v>2022. évi eredeti előirányzat</v>
      </c>
      <c r="C6" s="270" t="str">
        <f>'4. melléklet'!C6</f>
        <v>2022. évi módosított előirányzat IV.</v>
      </c>
      <c r="D6" s="270" t="str">
        <f>'4. melléklet'!D6</f>
        <v>2022. évi teljesítés</v>
      </c>
      <c r="E6" s="271" t="s">
        <v>366</v>
      </c>
      <c r="F6" s="64" t="s">
        <v>83</v>
      </c>
      <c r="G6" s="270" t="str">
        <f>B6</f>
        <v>2022. évi eredeti előirányzat</v>
      </c>
      <c r="H6" s="270" t="str">
        <f t="shared" ref="H6:I6" si="0">C6</f>
        <v>2022. évi módosított előirányzat IV.</v>
      </c>
      <c r="I6" s="270" t="str">
        <f t="shared" si="0"/>
        <v>2022. évi teljesítés</v>
      </c>
      <c r="J6" s="271" t="s">
        <v>366</v>
      </c>
    </row>
    <row r="7" spans="1:10" ht="31.2" x14ac:dyDescent="0.3">
      <c r="A7" s="272" t="s">
        <v>84</v>
      </c>
      <c r="B7" s="61">
        <f>'4. melléklet'!B7</f>
        <v>44553517</v>
      </c>
      <c r="C7" s="61">
        <f>'4. melléklet'!C7</f>
        <v>55074022</v>
      </c>
      <c r="D7" s="33">
        <f>'4. melléklet'!D7</f>
        <v>56705886</v>
      </c>
      <c r="E7" s="333">
        <f>D7/C7*100</f>
        <v>102.96303763687351</v>
      </c>
      <c r="F7" s="275" t="s">
        <v>73</v>
      </c>
      <c r="G7" s="33">
        <f>'6. melléklet'!B5</f>
        <v>36096077</v>
      </c>
      <c r="H7" s="61">
        <f>'6. melléklet'!C5</f>
        <v>37950233</v>
      </c>
      <c r="I7" s="61">
        <f>'6. melléklet'!D5</f>
        <v>36623432</v>
      </c>
      <c r="J7" s="273">
        <f>I7/H7*100</f>
        <v>96.503839647045126</v>
      </c>
    </row>
    <row r="8" spans="1:10" x14ac:dyDescent="0.3">
      <c r="A8" s="274" t="s">
        <v>85</v>
      </c>
      <c r="B8" s="33">
        <f>'4. melléklet'!B9</f>
        <v>18400000</v>
      </c>
      <c r="C8" s="33">
        <f>'4. melléklet'!C9</f>
        <v>18400000</v>
      </c>
      <c r="D8" s="33">
        <f>'4. melléklet'!D9</f>
        <v>23925630</v>
      </c>
      <c r="E8" s="333">
        <f t="shared" ref="E8:E26" si="1">D8/C8*100</f>
        <v>130.03059782608693</v>
      </c>
      <c r="F8" s="275" t="s">
        <v>248</v>
      </c>
      <c r="G8" s="62">
        <f>'6. melléklet'!B7</f>
        <v>4570155</v>
      </c>
      <c r="H8" s="62">
        <f>'6. melléklet'!C7</f>
        <v>4789960</v>
      </c>
      <c r="I8" s="62">
        <f>'6. melléklet'!D7</f>
        <v>4746491</v>
      </c>
      <c r="J8" s="273">
        <f t="shared" ref="J8:J20" si="2">I8/H8*100</f>
        <v>99.092497640898884</v>
      </c>
    </row>
    <row r="9" spans="1:10" x14ac:dyDescent="0.3">
      <c r="A9" s="275" t="s">
        <v>86</v>
      </c>
      <c r="B9" s="33">
        <f>'4. melléklet'!B10</f>
        <v>8646259</v>
      </c>
      <c r="C9" s="33">
        <f>'4. melléklet'!C10</f>
        <v>8646259</v>
      </c>
      <c r="D9" s="33">
        <f>'4. melléklet'!D10</f>
        <v>9470600</v>
      </c>
      <c r="E9" s="333">
        <f t="shared" si="1"/>
        <v>109.53407710779888</v>
      </c>
      <c r="F9" s="275" t="s">
        <v>87</v>
      </c>
      <c r="G9" s="33">
        <f>'6. melléklet'!B9</f>
        <v>36244972</v>
      </c>
      <c r="H9" s="33">
        <f>'6. melléklet'!C9</f>
        <v>45554357</v>
      </c>
      <c r="I9" s="33">
        <f>'6. melléklet'!D9</f>
        <v>37739124</v>
      </c>
      <c r="J9" s="273">
        <f t="shared" si="2"/>
        <v>82.844159121815721</v>
      </c>
    </row>
    <row r="10" spans="1:10" ht="31.2" x14ac:dyDescent="0.3">
      <c r="A10" s="274" t="s">
        <v>88</v>
      </c>
      <c r="B10" s="33">
        <f>'4. melléklet'!B12</f>
        <v>0</v>
      </c>
      <c r="C10" s="33">
        <f>'4. melléklet'!C12</f>
        <v>0</v>
      </c>
      <c r="D10" s="33">
        <f>'4. melléklet'!D12</f>
        <v>200000</v>
      </c>
      <c r="E10" s="333"/>
      <c r="F10" s="275" t="s">
        <v>74</v>
      </c>
      <c r="G10" s="33">
        <f>'6. melléklet'!B38</f>
        <v>4018000</v>
      </c>
      <c r="H10" s="33">
        <f>'6. melléklet'!C38</f>
        <v>4018000</v>
      </c>
      <c r="I10" s="33">
        <f>'6. melléklet'!D38</f>
        <v>3778000</v>
      </c>
      <c r="J10" s="273">
        <f t="shared" si="2"/>
        <v>94.026879044300642</v>
      </c>
    </row>
    <row r="11" spans="1:10" x14ac:dyDescent="0.3">
      <c r="A11" s="275"/>
      <c r="B11" s="63"/>
      <c r="C11" s="63"/>
      <c r="D11" s="63"/>
      <c r="E11" s="281"/>
      <c r="F11" s="275" t="s">
        <v>72</v>
      </c>
      <c r="G11" s="33">
        <f>'6. melléklet'!B33</f>
        <v>18081399</v>
      </c>
      <c r="H11" s="33">
        <f>'6. melléklet'!C33</f>
        <v>20104436</v>
      </c>
      <c r="I11" s="33">
        <f>'6. melléklet'!D33</f>
        <v>19809948</v>
      </c>
      <c r="J11" s="273">
        <f t="shared" si="2"/>
        <v>98.535208846445627</v>
      </c>
    </row>
    <row r="12" spans="1:10" x14ac:dyDescent="0.3">
      <c r="A12" s="275"/>
      <c r="B12" s="63"/>
      <c r="C12" s="63"/>
      <c r="D12" s="63"/>
      <c r="E12" s="281"/>
      <c r="F12" s="275" t="s">
        <v>179</v>
      </c>
      <c r="G12" s="33">
        <f>'6. melléklet'!B36</f>
        <v>0</v>
      </c>
      <c r="H12" s="33">
        <f>'6. melléklet'!C36</f>
        <v>779310</v>
      </c>
      <c r="I12" s="33">
        <f>'6. melléklet'!D36</f>
        <v>779310</v>
      </c>
      <c r="J12" s="273">
        <v>0</v>
      </c>
    </row>
    <row r="13" spans="1:10" ht="31.2" x14ac:dyDescent="0.3">
      <c r="A13" s="274"/>
      <c r="B13" s="63"/>
      <c r="C13" s="63"/>
      <c r="D13" s="63"/>
      <c r="E13" s="281"/>
      <c r="F13" s="275" t="s">
        <v>180</v>
      </c>
      <c r="G13" s="33">
        <f>'7. melléklet'!B5</f>
        <v>17981399</v>
      </c>
      <c r="H13" s="33">
        <f>'7. melléklet'!C5</f>
        <v>19175126</v>
      </c>
      <c r="I13" s="33">
        <f>'7. melléklet'!D5</f>
        <v>18880638</v>
      </c>
      <c r="J13" s="273">
        <f t="shared" si="2"/>
        <v>98.464218696659415</v>
      </c>
    </row>
    <row r="14" spans="1:10" ht="31.2" x14ac:dyDescent="0.3">
      <c r="A14" s="276"/>
      <c r="B14" s="63"/>
      <c r="C14" s="63"/>
      <c r="D14" s="63"/>
      <c r="E14" s="281"/>
      <c r="F14" s="284" t="s">
        <v>181</v>
      </c>
      <c r="G14" s="62">
        <f>'7. melléklet'!B12</f>
        <v>100000</v>
      </c>
      <c r="H14" s="62">
        <f>'7. melléklet'!C12</f>
        <v>150000</v>
      </c>
      <c r="I14" s="62">
        <f>'7. melléklet'!D12</f>
        <v>150000</v>
      </c>
      <c r="J14" s="273">
        <f t="shared" si="2"/>
        <v>100</v>
      </c>
    </row>
    <row r="15" spans="1:10" ht="31.2" x14ac:dyDescent="0.3">
      <c r="A15" s="274"/>
      <c r="B15" s="63"/>
      <c r="C15" s="63"/>
      <c r="D15" s="63"/>
      <c r="E15" s="281"/>
      <c r="F15" s="275" t="s">
        <v>182</v>
      </c>
      <c r="G15" s="63">
        <v>0</v>
      </c>
      <c r="H15" s="63">
        <v>0</v>
      </c>
      <c r="I15" s="63">
        <v>0</v>
      </c>
      <c r="J15" s="273"/>
    </row>
    <row r="16" spans="1:10" x14ac:dyDescent="0.3">
      <c r="A16" s="275"/>
      <c r="B16" s="63"/>
      <c r="C16" s="63"/>
      <c r="D16" s="63"/>
      <c r="E16" s="281"/>
      <c r="F16" s="275" t="s">
        <v>174</v>
      </c>
      <c r="G16" s="33">
        <f>'4. melléklet'!B31</f>
        <v>2917589</v>
      </c>
      <c r="H16" s="33">
        <f>'4. melléklet'!C31</f>
        <v>4268817</v>
      </c>
      <c r="I16" s="33">
        <f>'4. melléklet'!D31</f>
        <v>0</v>
      </c>
      <c r="J16" s="273">
        <f t="shared" si="2"/>
        <v>0</v>
      </c>
    </row>
    <row r="17" spans="1:10" s="67" customFormat="1" x14ac:dyDescent="0.3">
      <c r="A17" s="64" t="s">
        <v>89</v>
      </c>
      <c r="B17" s="34">
        <f t="shared" ref="B17:D17" si="3">SUM(B7:B16)</f>
        <v>71599776</v>
      </c>
      <c r="C17" s="34">
        <f t="shared" si="3"/>
        <v>82120281</v>
      </c>
      <c r="D17" s="34">
        <f t="shared" si="3"/>
        <v>90302116</v>
      </c>
      <c r="E17" s="282">
        <f t="shared" si="1"/>
        <v>109.96323307758773</v>
      </c>
      <c r="F17" s="64" t="s">
        <v>90</v>
      </c>
      <c r="G17" s="34">
        <f t="shared" ref="G17:I17" si="4">G7+G8+G9+G10+G11+G16</f>
        <v>101928192</v>
      </c>
      <c r="H17" s="34">
        <f t="shared" si="4"/>
        <v>116685803</v>
      </c>
      <c r="I17" s="34">
        <f t="shared" si="4"/>
        <v>102696995</v>
      </c>
      <c r="J17" s="277">
        <f t="shared" si="2"/>
        <v>88.011559555364244</v>
      </c>
    </row>
    <row r="18" spans="1:10" s="67" customFormat="1" x14ac:dyDescent="0.3">
      <c r="A18" s="64" t="s">
        <v>91</v>
      </c>
      <c r="B18" s="34"/>
      <c r="C18" s="34"/>
      <c r="D18" s="34"/>
      <c r="E18" s="282"/>
      <c r="F18" s="64" t="s">
        <v>92</v>
      </c>
      <c r="G18" s="34">
        <f>B17-G17</f>
        <v>-30328416</v>
      </c>
      <c r="H18" s="34">
        <f t="shared" ref="H18:I18" si="5">C17-H17</f>
        <v>-34565522</v>
      </c>
      <c r="I18" s="34">
        <f t="shared" si="5"/>
        <v>-12394879</v>
      </c>
      <c r="J18" s="277">
        <f t="shared" si="2"/>
        <v>35.859082353797525</v>
      </c>
    </row>
    <row r="19" spans="1:10" s="67" customFormat="1" ht="31.2" x14ac:dyDescent="0.3">
      <c r="A19" s="64" t="s">
        <v>93</v>
      </c>
      <c r="B19" s="34">
        <f t="shared" ref="B19:D19" si="6">SUM(B20)</f>
        <v>47000000</v>
      </c>
      <c r="C19" s="34">
        <f t="shared" si="6"/>
        <v>51217515</v>
      </c>
      <c r="D19" s="34">
        <f t="shared" si="6"/>
        <v>51217515</v>
      </c>
      <c r="E19" s="282">
        <f t="shared" si="1"/>
        <v>100</v>
      </c>
      <c r="F19" s="64" t="s">
        <v>94</v>
      </c>
      <c r="G19" s="34">
        <f t="shared" ref="G19:I19" si="7">SUM(G20:G21)</f>
        <v>2145736</v>
      </c>
      <c r="H19" s="34">
        <f t="shared" si="7"/>
        <v>2145736</v>
      </c>
      <c r="I19" s="34">
        <f t="shared" si="7"/>
        <v>1250688</v>
      </c>
      <c r="J19" s="277">
        <f t="shared" si="2"/>
        <v>58.287133179477813</v>
      </c>
    </row>
    <row r="20" spans="1:10" x14ac:dyDescent="0.3">
      <c r="A20" s="275" t="s">
        <v>95</v>
      </c>
      <c r="B20" s="33">
        <f>'5. melléklet'!B81</f>
        <v>47000000</v>
      </c>
      <c r="C20" s="33">
        <f>'5. melléklet'!C81</f>
        <v>51217515</v>
      </c>
      <c r="D20" s="33">
        <f>'5. melléklet'!D81</f>
        <v>51217515</v>
      </c>
      <c r="E20" s="281">
        <f t="shared" si="1"/>
        <v>100</v>
      </c>
      <c r="F20" s="275" t="s">
        <v>184</v>
      </c>
      <c r="G20" s="33">
        <f>'4. melléklet'!B37</f>
        <v>2145736</v>
      </c>
      <c r="H20" s="33">
        <f>'4. melléklet'!C37</f>
        <v>2145736</v>
      </c>
      <c r="I20" s="33">
        <f>'4. melléklet'!D37</f>
        <v>1250688</v>
      </c>
      <c r="J20" s="273">
        <f t="shared" si="2"/>
        <v>58.287133179477813</v>
      </c>
    </row>
    <row r="21" spans="1:10" s="67" customFormat="1" ht="31.2" x14ac:dyDescent="0.3">
      <c r="A21" s="64" t="s">
        <v>96</v>
      </c>
      <c r="B21" s="34">
        <f t="shared" ref="B21:D21" si="8">SUM(B22:B25)</f>
        <v>950124</v>
      </c>
      <c r="C21" s="34">
        <f t="shared" si="8"/>
        <v>2280013</v>
      </c>
      <c r="D21" s="34">
        <f t="shared" si="8"/>
        <v>1384965</v>
      </c>
      <c r="E21" s="282">
        <f t="shared" si="1"/>
        <v>60.743732601524634</v>
      </c>
      <c r="F21" s="34" t="s">
        <v>185</v>
      </c>
      <c r="G21" s="34"/>
      <c r="H21" s="63"/>
      <c r="I21" s="63"/>
      <c r="J21" s="63"/>
    </row>
    <row r="22" spans="1:10" x14ac:dyDescent="0.3">
      <c r="A22" s="275" t="s">
        <v>97</v>
      </c>
      <c r="B22" s="33"/>
      <c r="C22" s="33"/>
      <c r="D22" s="33"/>
      <c r="E22" s="281"/>
      <c r="F22" s="275" t="s">
        <v>186</v>
      </c>
      <c r="G22" s="63"/>
      <c r="H22" s="63"/>
      <c r="I22" s="63"/>
      <c r="J22" s="63"/>
    </row>
    <row r="23" spans="1:10" x14ac:dyDescent="0.3">
      <c r="A23" s="275" t="s">
        <v>98</v>
      </c>
      <c r="B23" s="33"/>
      <c r="C23" s="33"/>
      <c r="D23" s="33"/>
      <c r="E23" s="281"/>
      <c r="F23" s="284"/>
      <c r="G23" s="63"/>
      <c r="H23" s="63"/>
      <c r="I23" s="63"/>
      <c r="J23" s="63"/>
    </row>
    <row r="24" spans="1:10" x14ac:dyDescent="0.3">
      <c r="A24" s="275" t="s">
        <v>214</v>
      </c>
      <c r="B24" s="33">
        <f>'5. melléklet'!B88</f>
        <v>950124</v>
      </c>
      <c r="C24" s="33">
        <f>'5. melléklet'!C88</f>
        <v>2280013</v>
      </c>
      <c r="D24" s="33">
        <f>'5. melléklet'!D88</f>
        <v>1384965</v>
      </c>
      <c r="E24" s="281">
        <f t="shared" si="1"/>
        <v>60.743732601524634</v>
      </c>
      <c r="F24" s="284"/>
      <c r="G24" s="63"/>
      <c r="H24" s="63"/>
      <c r="I24" s="63"/>
      <c r="J24" s="63"/>
    </row>
    <row r="25" spans="1:10" x14ac:dyDescent="0.3">
      <c r="A25" s="275" t="s">
        <v>230</v>
      </c>
      <c r="B25" s="33"/>
      <c r="C25" s="33"/>
      <c r="D25" s="33"/>
      <c r="E25" s="281"/>
      <c r="F25" s="284"/>
      <c r="G25" s="63"/>
      <c r="H25" s="63"/>
      <c r="I25" s="63"/>
      <c r="J25" s="63"/>
    </row>
    <row r="26" spans="1:10" x14ac:dyDescent="0.3">
      <c r="A26" s="278" t="s">
        <v>99</v>
      </c>
      <c r="B26" s="34">
        <f t="shared" ref="B26:D26" si="9">B17+B19+B21</f>
        <v>119549900</v>
      </c>
      <c r="C26" s="34">
        <f t="shared" si="9"/>
        <v>135617809</v>
      </c>
      <c r="D26" s="34">
        <f t="shared" si="9"/>
        <v>142904596</v>
      </c>
      <c r="E26" s="283">
        <f t="shared" si="1"/>
        <v>105.37303105965972</v>
      </c>
      <c r="F26" s="278" t="s">
        <v>100</v>
      </c>
      <c r="G26" s="279">
        <f t="shared" ref="G26:I26" si="10">G19+G17</f>
        <v>104073928</v>
      </c>
      <c r="H26" s="34">
        <f t="shared" si="10"/>
        <v>118831539</v>
      </c>
      <c r="I26" s="34">
        <f t="shared" si="10"/>
        <v>103947683</v>
      </c>
      <c r="J26" s="280">
        <f t="shared" ref="J26" si="11">I26/H26*100</f>
        <v>87.474826863935505</v>
      </c>
    </row>
    <row r="27" spans="1:10" x14ac:dyDescent="0.3">
      <c r="E27" s="265"/>
    </row>
    <row r="28" spans="1:10" ht="15.75" customHeight="1" x14ac:dyDescent="0.3">
      <c r="A28" s="484" t="s">
        <v>836</v>
      </c>
      <c r="B28" s="484"/>
      <c r="C28" s="484"/>
      <c r="D28" s="484"/>
      <c r="E28" s="484"/>
      <c r="F28" s="484"/>
      <c r="G28" s="484"/>
      <c r="H28" s="484"/>
      <c r="I28" s="484"/>
      <c r="J28" s="484"/>
    </row>
    <row r="30" spans="1:10" s="27" customFormat="1" ht="46.8" x14ac:dyDescent="0.3">
      <c r="A30" s="64" t="s">
        <v>101</v>
      </c>
      <c r="B30" s="270" t="str">
        <f>'4. melléklet'!B6</f>
        <v>2022. évi eredeti előirányzat</v>
      </c>
      <c r="C30" s="270" t="str">
        <f>'4. melléklet'!C6</f>
        <v>2022. évi módosított előirányzat IV.</v>
      </c>
      <c r="D30" s="270" t="str">
        <f>'4. melléklet'!D6</f>
        <v>2022. évi teljesítés</v>
      </c>
      <c r="E30" s="271" t="s">
        <v>366</v>
      </c>
      <c r="F30" s="64" t="s">
        <v>102</v>
      </c>
      <c r="G30" s="270" t="str">
        <f>B30</f>
        <v>2022. évi eredeti előirányzat</v>
      </c>
      <c r="H30" s="270" t="str">
        <f t="shared" ref="H30:I30" si="12">C30</f>
        <v>2022. évi módosított előirányzat IV.</v>
      </c>
      <c r="I30" s="270" t="str">
        <f t="shared" si="12"/>
        <v>2022. évi teljesítés</v>
      </c>
      <c r="J30" s="271" t="s">
        <v>366</v>
      </c>
    </row>
    <row r="31" spans="1:10" ht="31.2" x14ac:dyDescent="0.3">
      <c r="A31" s="274" t="s">
        <v>103</v>
      </c>
      <c r="B31" s="33">
        <f>'4. melléklet'!B8</f>
        <v>89845925</v>
      </c>
      <c r="C31" s="33">
        <f>'4. melléklet'!C8</f>
        <v>89845925</v>
      </c>
      <c r="D31" s="33">
        <f>'4. melléklet'!D8</f>
        <v>85402414</v>
      </c>
      <c r="E31" s="333">
        <v>100</v>
      </c>
      <c r="F31" s="275" t="s">
        <v>104</v>
      </c>
      <c r="G31" s="33">
        <f>'4. melléklet'!B27</f>
        <v>103562968</v>
      </c>
      <c r="H31" s="33">
        <f>'4. melléklet'!C27</f>
        <v>104645911</v>
      </c>
      <c r="I31" s="33">
        <f>'4. melléklet'!D27</f>
        <v>22106130</v>
      </c>
      <c r="J31" s="333">
        <f t="shared" ref="J31:J46" si="13">I31/H31*100</f>
        <v>21.124695450355439</v>
      </c>
    </row>
    <row r="32" spans="1:10" x14ac:dyDescent="0.3">
      <c r="A32" s="275" t="s">
        <v>105</v>
      </c>
      <c r="B32" s="33">
        <v>0</v>
      </c>
      <c r="C32" s="33">
        <f>'4. melléklet'!C11:G11</f>
        <v>0</v>
      </c>
      <c r="D32" s="33">
        <f>'4. melléklet'!D11:H11</f>
        <v>0</v>
      </c>
      <c r="E32" s="333">
        <v>0</v>
      </c>
      <c r="F32" s="275" t="s">
        <v>106</v>
      </c>
      <c r="G32" s="33"/>
      <c r="H32" s="33"/>
      <c r="I32" s="33"/>
      <c r="J32" s="333"/>
    </row>
    <row r="33" spans="1:10" x14ac:dyDescent="0.3">
      <c r="A33" s="275" t="s">
        <v>107</v>
      </c>
      <c r="B33" s="33">
        <f>'4. melléklet'!B13</f>
        <v>0</v>
      </c>
      <c r="C33" s="33">
        <f>'4. melléklet'!C13</f>
        <v>0</v>
      </c>
      <c r="D33" s="33">
        <f>'4. melléklet'!D13</f>
        <v>0</v>
      </c>
      <c r="E33" s="333">
        <v>0</v>
      </c>
      <c r="F33" s="275" t="s">
        <v>108</v>
      </c>
      <c r="G33" s="33">
        <f>'4. melléklet'!B28</f>
        <v>1700000</v>
      </c>
      <c r="H33" s="33">
        <f>'4. melléklet'!C28</f>
        <v>1700000</v>
      </c>
      <c r="I33" s="33">
        <f>'4. melléklet'!D28</f>
        <v>50000</v>
      </c>
      <c r="J33" s="333">
        <f t="shared" si="13"/>
        <v>2.9411764705882351</v>
      </c>
    </row>
    <row r="34" spans="1:10" x14ac:dyDescent="0.3">
      <c r="A34" s="275"/>
      <c r="B34" s="63"/>
      <c r="C34" s="63"/>
      <c r="D34" s="63"/>
      <c r="E34" s="63"/>
      <c r="F34" s="275" t="s">
        <v>109</v>
      </c>
      <c r="G34" s="33">
        <f>SUM(G35:G38)</f>
        <v>58929</v>
      </c>
      <c r="H34" s="33">
        <f t="shared" ref="H34:I34" si="14">SUM(H35:H38)</f>
        <v>286284</v>
      </c>
      <c r="I34" s="33">
        <f t="shared" si="14"/>
        <v>286283</v>
      </c>
      <c r="J34" s="333">
        <f t="shared" si="13"/>
        <v>99.999650696511154</v>
      </c>
    </row>
    <row r="35" spans="1:10" ht="31.2" x14ac:dyDescent="0.3">
      <c r="A35" s="275"/>
      <c r="B35" s="63"/>
      <c r="C35" s="63"/>
      <c r="D35" s="63"/>
      <c r="E35" s="63"/>
      <c r="F35" s="275" t="s">
        <v>110</v>
      </c>
      <c r="G35" s="33"/>
      <c r="H35" s="33"/>
      <c r="I35" s="33"/>
      <c r="J35" s="333"/>
    </row>
    <row r="36" spans="1:10" ht="31.2" x14ac:dyDescent="0.3">
      <c r="A36" s="275"/>
      <c r="B36" s="63"/>
      <c r="C36" s="63"/>
      <c r="D36" s="63"/>
      <c r="E36" s="63"/>
      <c r="F36" s="275" t="s">
        <v>111</v>
      </c>
      <c r="G36" s="33">
        <f>'8. melléklet'!B31</f>
        <v>58929</v>
      </c>
      <c r="H36" s="33">
        <f>'8. melléklet'!C31</f>
        <v>286284</v>
      </c>
      <c r="I36" s="33">
        <f>'8. melléklet'!D31</f>
        <v>286283</v>
      </c>
      <c r="J36" s="333">
        <f t="shared" si="13"/>
        <v>99.999650696511154</v>
      </c>
    </row>
    <row r="37" spans="1:10" ht="31.2" x14ac:dyDescent="0.3">
      <c r="A37" s="275"/>
      <c r="B37" s="63"/>
      <c r="C37" s="63"/>
      <c r="D37" s="63"/>
      <c r="E37" s="63"/>
      <c r="F37" s="275" t="s">
        <v>187</v>
      </c>
      <c r="G37" s="68"/>
      <c r="H37" s="63"/>
      <c r="I37" s="63"/>
      <c r="J37" s="333"/>
    </row>
    <row r="38" spans="1:10" ht="31.2" x14ac:dyDescent="0.3">
      <c r="A38" s="275"/>
      <c r="B38" s="63"/>
      <c r="C38" s="63"/>
      <c r="D38" s="63"/>
      <c r="E38" s="63"/>
      <c r="F38" s="275" t="s">
        <v>112</v>
      </c>
      <c r="G38" s="68"/>
      <c r="H38" s="63"/>
      <c r="I38" s="63"/>
      <c r="J38" s="333"/>
    </row>
    <row r="39" spans="1:10" s="67" customFormat="1" x14ac:dyDescent="0.3">
      <c r="A39" s="64" t="s">
        <v>113</v>
      </c>
      <c r="B39" s="65">
        <f>SUM(B31:B37)</f>
        <v>89845925</v>
      </c>
      <c r="C39" s="34">
        <f t="shared" ref="C39:D39" si="15">SUM(C31:C37)</f>
        <v>89845925</v>
      </c>
      <c r="D39" s="34">
        <f t="shared" si="15"/>
        <v>85402414</v>
      </c>
      <c r="E39" s="280">
        <f t="shared" ref="E39" si="16">D39/C39*100</f>
        <v>95.05429878984495</v>
      </c>
      <c r="F39" s="64" t="s">
        <v>114</v>
      </c>
      <c r="G39" s="34">
        <f>SUM(G31:G34)</f>
        <v>105321897</v>
      </c>
      <c r="H39" s="34">
        <f>SUM(H31:H34)</f>
        <v>106632195</v>
      </c>
      <c r="I39" s="34">
        <f t="shared" ref="I39" si="17">SUM(I31:I34)</f>
        <v>22442413</v>
      </c>
      <c r="J39" s="280">
        <f t="shared" si="13"/>
        <v>21.046563845000097</v>
      </c>
    </row>
    <row r="40" spans="1:10" s="67" customFormat="1" x14ac:dyDescent="0.3">
      <c r="A40" s="64" t="s">
        <v>115</v>
      </c>
      <c r="B40" s="65"/>
      <c r="C40" s="65"/>
      <c r="D40" s="65"/>
      <c r="E40" s="65"/>
      <c r="F40" s="64" t="s">
        <v>116</v>
      </c>
      <c r="G40" s="34">
        <f>B39-G39</f>
        <v>-15475972</v>
      </c>
      <c r="H40" s="34">
        <f>C39-H39</f>
        <v>-16786270</v>
      </c>
      <c r="I40" s="34">
        <f>D39-I39</f>
        <v>62960001</v>
      </c>
      <c r="J40" s="280">
        <f t="shared" si="13"/>
        <v>-375.06843986186328</v>
      </c>
    </row>
    <row r="41" spans="1:10" s="67" customFormat="1" ht="31.2" x14ac:dyDescent="0.3">
      <c r="A41" s="64" t="s">
        <v>117</v>
      </c>
      <c r="B41" s="65"/>
      <c r="C41" s="65"/>
      <c r="D41" s="65"/>
      <c r="E41" s="65"/>
      <c r="F41" s="64" t="s">
        <v>118</v>
      </c>
      <c r="G41" s="66"/>
      <c r="H41" s="65"/>
      <c r="I41" s="65"/>
      <c r="J41" s="333"/>
    </row>
    <row r="42" spans="1:10" x14ac:dyDescent="0.3">
      <c r="A42" s="275" t="s">
        <v>119</v>
      </c>
      <c r="B42" s="63"/>
      <c r="C42" s="63"/>
      <c r="D42" s="63"/>
      <c r="E42" s="63"/>
      <c r="F42" s="275" t="s">
        <v>120</v>
      </c>
      <c r="G42" s="68"/>
      <c r="H42" s="63"/>
      <c r="I42" s="63"/>
      <c r="J42" s="333"/>
    </row>
    <row r="43" spans="1:10" ht="31.2" x14ac:dyDescent="0.3">
      <c r="A43" s="64" t="s">
        <v>121</v>
      </c>
      <c r="B43" s="65">
        <f>SUM(B44:B45)</f>
        <v>0</v>
      </c>
      <c r="C43" s="65">
        <f t="shared" ref="C43:D43" si="18">SUM(C44:C45)</f>
        <v>0</v>
      </c>
      <c r="D43" s="65">
        <f t="shared" si="18"/>
        <v>0</v>
      </c>
      <c r="E43" s="65">
        <v>0</v>
      </c>
      <c r="F43" s="275" t="s">
        <v>122</v>
      </c>
      <c r="G43" s="68"/>
      <c r="H43" s="63"/>
      <c r="I43" s="63"/>
      <c r="J43" s="333"/>
    </row>
    <row r="44" spans="1:10" x14ac:dyDescent="0.3">
      <c r="A44" s="275" t="s">
        <v>123</v>
      </c>
      <c r="B44" s="63"/>
      <c r="C44" s="63"/>
      <c r="D44" s="63"/>
      <c r="E44" s="63"/>
      <c r="F44" s="275" t="s">
        <v>183</v>
      </c>
      <c r="G44" s="68"/>
      <c r="H44" s="63"/>
      <c r="I44" s="63"/>
      <c r="J44" s="333"/>
    </row>
    <row r="45" spans="1:10" x14ac:dyDescent="0.3">
      <c r="A45" s="275" t="s">
        <v>124</v>
      </c>
      <c r="B45" s="63"/>
      <c r="C45" s="63"/>
      <c r="D45" s="63"/>
      <c r="E45" s="63"/>
      <c r="F45" s="275"/>
      <c r="G45" s="68"/>
      <c r="H45" s="63"/>
      <c r="I45" s="63"/>
      <c r="J45" s="333"/>
    </row>
    <row r="46" spans="1:10" s="67" customFormat="1" x14ac:dyDescent="0.3">
      <c r="A46" s="64" t="s">
        <v>125</v>
      </c>
      <c r="B46" s="65">
        <f>B39+B41+B43</f>
        <v>89845925</v>
      </c>
      <c r="C46" s="34">
        <f t="shared" ref="C46:D46" si="19">C39+C41+C43</f>
        <v>89845925</v>
      </c>
      <c r="D46" s="34">
        <f t="shared" si="19"/>
        <v>85402414</v>
      </c>
      <c r="E46" s="280">
        <f t="shared" ref="E46" si="20">D46/C46*100</f>
        <v>95.05429878984495</v>
      </c>
      <c r="F46" s="64" t="s">
        <v>126</v>
      </c>
      <c r="G46" s="34">
        <f>G39+G41</f>
        <v>105321897</v>
      </c>
      <c r="H46" s="34">
        <f>H39+H41</f>
        <v>106632195</v>
      </c>
      <c r="I46" s="34">
        <f t="shared" ref="I46" si="21">I39+I41</f>
        <v>22442413</v>
      </c>
      <c r="J46" s="280">
        <f t="shared" si="13"/>
        <v>21.046563845000097</v>
      </c>
    </row>
    <row r="47" spans="1:10" x14ac:dyDescent="0.3">
      <c r="A47" s="69"/>
      <c r="B47" s="67"/>
      <c r="C47" s="67"/>
      <c r="D47" s="67"/>
      <c r="E47" s="67"/>
      <c r="F47" s="69"/>
      <c r="G47" s="67"/>
      <c r="H47" s="67"/>
      <c r="I47" s="67"/>
      <c r="J47" s="67"/>
    </row>
    <row r="48" spans="1:10" ht="15.75" customHeight="1" x14ac:dyDescent="0.3">
      <c r="A48" s="484" t="s">
        <v>837</v>
      </c>
      <c r="B48" s="484"/>
      <c r="C48" s="484"/>
      <c r="D48" s="484"/>
      <c r="E48" s="484"/>
      <c r="F48" s="484"/>
      <c r="G48" s="484"/>
      <c r="H48" s="484"/>
      <c r="I48" s="484"/>
      <c r="J48" s="484"/>
    </row>
    <row r="50" spans="1:10" s="27" customFormat="1" ht="46.8" x14ac:dyDescent="0.3">
      <c r="A50" s="64" t="s">
        <v>313</v>
      </c>
      <c r="B50" s="270" t="str">
        <f>B6</f>
        <v>2022. évi eredeti előirányzat</v>
      </c>
      <c r="C50" s="270" t="str">
        <f t="shared" ref="C50:D50" si="22">C6</f>
        <v>2022. évi módosított előirányzat IV.</v>
      </c>
      <c r="D50" s="270" t="str">
        <f t="shared" si="22"/>
        <v>2022. évi teljesítés</v>
      </c>
      <c r="E50" s="271" t="s">
        <v>366</v>
      </c>
      <c r="F50" s="64" t="s">
        <v>317</v>
      </c>
      <c r="G50" s="270" t="str">
        <f>G6</f>
        <v>2022. évi eredeti előirányzat</v>
      </c>
      <c r="H50" s="270" t="str">
        <f t="shared" ref="H50:I50" si="23">H6</f>
        <v>2022. évi módosított előirányzat IV.</v>
      </c>
      <c r="I50" s="270" t="str">
        <f t="shared" si="23"/>
        <v>2022. évi teljesítés</v>
      </c>
      <c r="J50" s="271" t="s">
        <v>366</v>
      </c>
    </row>
    <row r="51" spans="1:10" x14ac:dyDescent="0.3">
      <c r="A51" s="275" t="s">
        <v>127</v>
      </c>
      <c r="B51" s="33">
        <f>B17</f>
        <v>71599776</v>
      </c>
      <c r="C51" s="33">
        <f>C17</f>
        <v>82120281</v>
      </c>
      <c r="D51" s="33">
        <f t="shared" ref="D51" si="24">D17</f>
        <v>90302116</v>
      </c>
      <c r="E51" s="333">
        <f t="shared" ref="E51:E53" si="25">D51/C51*100</f>
        <v>109.96323307758773</v>
      </c>
      <c r="F51" s="275" t="s">
        <v>128</v>
      </c>
      <c r="G51" s="33">
        <f t="shared" ref="G51:I51" si="26">G17</f>
        <v>101928192</v>
      </c>
      <c r="H51" s="33">
        <f t="shared" si="26"/>
        <v>116685803</v>
      </c>
      <c r="I51" s="33">
        <f t="shared" si="26"/>
        <v>102696995</v>
      </c>
      <c r="J51" s="333">
        <f t="shared" ref="J51:J56" si="27">I51/H51*100</f>
        <v>88.011559555364244</v>
      </c>
    </row>
    <row r="52" spans="1:10" x14ac:dyDescent="0.3">
      <c r="A52" s="275" t="s">
        <v>129</v>
      </c>
      <c r="B52" s="63"/>
      <c r="C52" s="33">
        <f>C39</f>
        <v>89845925</v>
      </c>
      <c r="D52" s="33">
        <f t="shared" ref="D52" si="28">D39</f>
        <v>85402414</v>
      </c>
      <c r="E52" s="333">
        <f t="shared" si="25"/>
        <v>95.05429878984495</v>
      </c>
      <c r="F52" s="275" t="s">
        <v>130</v>
      </c>
      <c r="G52" s="33">
        <f t="shared" ref="G52:I52" si="29">G39</f>
        <v>105321897</v>
      </c>
      <c r="H52" s="33">
        <f t="shared" si="29"/>
        <v>106632195</v>
      </c>
      <c r="I52" s="33">
        <f t="shared" si="29"/>
        <v>22442413</v>
      </c>
      <c r="J52" s="333">
        <f t="shared" si="27"/>
        <v>21.046563845000097</v>
      </c>
    </row>
    <row r="53" spans="1:10" s="67" customFormat="1" x14ac:dyDescent="0.3">
      <c r="A53" s="64" t="s">
        <v>8</v>
      </c>
      <c r="B53" s="34">
        <f>SUM(B51:B52)</f>
        <v>71599776</v>
      </c>
      <c r="C53" s="34">
        <f>SUM(C51:C52)</f>
        <v>171966206</v>
      </c>
      <c r="D53" s="34">
        <f t="shared" ref="D53" si="30">SUM(D51:D52)</f>
        <v>175704530</v>
      </c>
      <c r="E53" s="280">
        <f t="shared" si="25"/>
        <v>102.17387130120206</v>
      </c>
      <c r="F53" s="64" t="s">
        <v>20</v>
      </c>
      <c r="G53" s="34">
        <f t="shared" ref="G53:I53" si="31">SUM(G51:G52)</f>
        <v>207250089</v>
      </c>
      <c r="H53" s="34">
        <f t="shared" si="31"/>
        <v>223317998</v>
      </c>
      <c r="I53" s="34">
        <f t="shared" si="31"/>
        <v>125139408</v>
      </c>
      <c r="J53" s="280">
        <f t="shared" si="27"/>
        <v>56.036418524583041</v>
      </c>
    </row>
    <row r="54" spans="1:10" s="67" customFormat="1" x14ac:dyDescent="0.3">
      <c r="A54" s="64" t="s">
        <v>131</v>
      </c>
      <c r="B54" s="66"/>
      <c r="C54" s="34"/>
      <c r="D54" s="34"/>
      <c r="E54" s="34"/>
      <c r="F54" s="64" t="s">
        <v>132</v>
      </c>
      <c r="G54" s="34">
        <f>G53-B53</f>
        <v>135650313</v>
      </c>
      <c r="H54" s="34">
        <f>H53-C53</f>
        <v>51351792</v>
      </c>
      <c r="I54" s="34">
        <f>I53-D53</f>
        <v>-50565122</v>
      </c>
      <c r="J54" s="280">
        <f t="shared" si="27"/>
        <v>-98.468076829723884</v>
      </c>
    </row>
    <row r="55" spans="1:10" s="67" customFormat="1" ht="31.2" x14ac:dyDescent="0.3">
      <c r="A55" s="64" t="s">
        <v>133</v>
      </c>
      <c r="B55" s="34">
        <f>SUM(B56:B57)</f>
        <v>47000000</v>
      </c>
      <c r="C55" s="34">
        <f>SUM(C56:C57)</f>
        <v>51217515</v>
      </c>
      <c r="D55" s="34">
        <f t="shared" ref="D55" si="32">SUM(D56:D57)</f>
        <v>51217515</v>
      </c>
      <c r="E55" s="280">
        <f t="shared" ref="E55:E57" si="33">D55/C55*100</f>
        <v>100</v>
      </c>
      <c r="F55" s="64" t="s">
        <v>134</v>
      </c>
      <c r="G55" s="34">
        <f>SUM(G56:G57)</f>
        <v>2145736</v>
      </c>
      <c r="H55" s="34">
        <f>SUM(H56:H57)</f>
        <v>2145736</v>
      </c>
      <c r="I55" s="34">
        <f t="shared" ref="I55" si="34">SUM(I56:I57)</f>
        <v>1250688</v>
      </c>
      <c r="J55" s="280">
        <f t="shared" si="27"/>
        <v>58.287133179477813</v>
      </c>
    </row>
    <row r="56" spans="1:10" ht="31.2" x14ac:dyDescent="0.3">
      <c r="A56" s="275" t="s">
        <v>93</v>
      </c>
      <c r="B56" s="33">
        <f>'5. melléklet'!B82</f>
        <v>30646985</v>
      </c>
      <c r="C56" s="33">
        <f>'5. melléklet'!C82</f>
        <v>34864500</v>
      </c>
      <c r="D56" s="33">
        <f>'5. melléklet'!D82</f>
        <v>34864500</v>
      </c>
      <c r="E56" s="333">
        <f t="shared" si="33"/>
        <v>100</v>
      </c>
      <c r="F56" s="275" t="s">
        <v>135</v>
      </c>
      <c r="G56" s="33">
        <f>G19</f>
        <v>2145736</v>
      </c>
      <c r="H56" s="33">
        <f>H19</f>
        <v>2145736</v>
      </c>
      <c r="I56" s="33">
        <f t="shared" ref="I56" si="35">I19</f>
        <v>1250688</v>
      </c>
      <c r="J56" s="333">
        <f t="shared" si="27"/>
        <v>58.287133179477813</v>
      </c>
    </row>
    <row r="57" spans="1:10" ht="31.2" x14ac:dyDescent="0.3">
      <c r="A57" s="275" t="s">
        <v>117</v>
      </c>
      <c r="B57" s="33">
        <f>'5. melléklet'!B83</f>
        <v>16353015</v>
      </c>
      <c r="C57" s="33">
        <f>'5. melléklet'!C83</f>
        <v>16353015</v>
      </c>
      <c r="D57" s="33">
        <f>'5. melléklet'!D83</f>
        <v>16353015</v>
      </c>
      <c r="E57" s="333">
        <f t="shared" si="33"/>
        <v>100</v>
      </c>
      <c r="F57" s="275" t="s">
        <v>136</v>
      </c>
      <c r="G57" s="33">
        <f>G41</f>
        <v>0</v>
      </c>
      <c r="H57" s="33">
        <v>0</v>
      </c>
      <c r="I57" s="33">
        <v>0</v>
      </c>
      <c r="J57" s="333">
        <v>0</v>
      </c>
    </row>
    <row r="58" spans="1:10" s="67" customFormat="1" x14ac:dyDescent="0.3">
      <c r="A58" s="64" t="s">
        <v>137</v>
      </c>
      <c r="B58" s="34">
        <f>SUM(B59:B60)</f>
        <v>950124</v>
      </c>
      <c r="C58" s="34">
        <f t="shared" ref="C58:D58" si="36">SUM(C59:C60)</f>
        <v>2280013</v>
      </c>
      <c r="D58" s="34">
        <f t="shared" si="36"/>
        <v>1384965</v>
      </c>
      <c r="E58" s="34"/>
      <c r="F58" s="64"/>
      <c r="G58" s="64"/>
      <c r="H58" s="64"/>
      <c r="I58" s="64"/>
      <c r="J58" s="64"/>
    </row>
    <row r="59" spans="1:10" ht="31.2" x14ac:dyDescent="0.3">
      <c r="A59" s="275" t="s">
        <v>96</v>
      </c>
      <c r="B59" s="33">
        <f>B21</f>
        <v>950124</v>
      </c>
      <c r="C59" s="33">
        <f>C21</f>
        <v>2280013</v>
      </c>
      <c r="D59" s="33">
        <f t="shared" ref="D59" si="37">D21</f>
        <v>1384965</v>
      </c>
      <c r="E59" s="333">
        <f t="shared" ref="E59" si="38">D59/C59*100</f>
        <v>60.743732601524634</v>
      </c>
      <c r="F59" s="275"/>
      <c r="G59" s="63"/>
      <c r="H59" s="63"/>
      <c r="I59" s="63"/>
      <c r="J59" s="63"/>
    </row>
    <row r="60" spans="1:10" ht="31.2" x14ac:dyDescent="0.3">
      <c r="A60" s="275" t="s">
        <v>121</v>
      </c>
      <c r="B60" s="33">
        <f>B43</f>
        <v>0</v>
      </c>
      <c r="C60" s="33">
        <f>C43</f>
        <v>0</v>
      </c>
      <c r="D60" s="33">
        <f t="shared" ref="D60" si="39">D43</f>
        <v>0</v>
      </c>
      <c r="E60" s="333">
        <v>0</v>
      </c>
      <c r="F60" s="64"/>
      <c r="G60" s="65"/>
      <c r="H60" s="65"/>
      <c r="I60" s="65"/>
      <c r="J60" s="65"/>
    </row>
    <row r="61" spans="1:10" s="67" customFormat="1" x14ac:dyDescent="0.3">
      <c r="A61" s="64" t="s">
        <v>65</v>
      </c>
      <c r="B61" s="34">
        <f>B53+B55+B58</f>
        <v>119549900</v>
      </c>
      <c r="C61" s="34">
        <f>C53+C55+C58</f>
        <v>225463734</v>
      </c>
      <c r="D61" s="34">
        <f t="shared" ref="D61" si="40">D53+D55+D58</f>
        <v>228307010</v>
      </c>
      <c r="E61" s="280">
        <f t="shared" ref="E61" si="41">D61/C61*100</f>
        <v>101.26107908777915</v>
      </c>
      <c r="F61" s="64" t="s">
        <v>138</v>
      </c>
      <c r="G61" s="34">
        <f>G53+G55</f>
        <v>209395825</v>
      </c>
      <c r="H61" s="34">
        <f>H53+H55</f>
        <v>225463734</v>
      </c>
      <c r="I61" s="34">
        <f t="shared" ref="I61" si="42">I53+I55</f>
        <v>126390096</v>
      </c>
      <c r="J61" s="280">
        <f>I61/H61*100</f>
        <v>56.057838552429892</v>
      </c>
    </row>
    <row r="62" spans="1:10" x14ac:dyDescent="0.3">
      <c r="A62" s="27" t="s">
        <v>139</v>
      </c>
      <c r="D62" s="18">
        <f>D61-I61</f>
        <v>101916914</v>
      </c>
    </row>
  </sheetData>
  <sheetProtection selectLockedCells="1" selectUnlockedCells="1"/>
  <mergeCells count="3">
    <mergeCell ref="A4:J4"/>
    <mergeCell ref="A48:J48"/>
    <mergeCell ref="A28:J28"/>
  </mergeCells>
  <phoneticPr fontId="20" type="noConversion"/>
  <pageMargins left="0.74803149606299213" right="0.74803149606299213" top="0.98425196850393704" bottom="0.98425196850393704" header="0.51181102362204722" footer="0.51181102362204722"/>
  <pageSetup paperSize="9" scale="55" firstPageNumber="0" orientation="landscape" r:id="rId1"/>
  <headerFooter alignWithMargins="0">
    <oddHeader>&amp;L&amp;"Times New Roman,Normál"&amp;12Pécsely Község Önkormányzata&amp;C&amp;"Times New Roman,Normál"&amp;12 9. melléklet
az önkormányzat 2022. évi költségvetési gazdálkodási beszámolójáról szóló
4/2023. (V. 30.) önkormányzati rendelethez&amp;R&amp;P. oldal</oddHeader>
  </headerFooter>
  <rowBreaks count="2" manualBreakCount="2">
    <brk id="26" max="7" man="1"/>
    <brk id="62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5"/>
  </sheetPr>
  <dimension ref="A2:K91"/>
  <sheetViews>
    <sheetView view="pageLayout" zoomScaleNormal="100" zoomScaleSheetLayoutView="89" workbookViewId="0">
      <selection activeCell="A14" sqref="A14"/>
    </sheetView>
  </sheetViews>
  <sheetFormatPr defaultColWidth="9.109375" defaultRowHeight="15.6" x14ac:dyDescent="0.3"/>
  <cols>
    <col min="1" max="1" width="45.6640625" style="70" customWidth="1"/>
    <col min="2" max="2" width="13.88671875" style="71" customWidth="1"/>
    <col min="3" max="3" width="12.44140625" style="71" customWidth="1"/>
    <col min="4" max="4" width="13" style="71" customWidth="1"/>
    <col min="5" max="5" width="12.5546875" style="71" customWidth="1"/>
    <col min="6" max="6" width="45.88671875" style="71" customWidth="1"/>
    <col min="7" max="7" width="13.6640625" style="71" customWidth="1"/>
    <col min="8" max="8" width="14.109375" style="71" customWidth="1"/>
    <col min="9" max="9" width="13.44140625" style="71" customWidth="1"/>
    <col min="10" max="10" width="13.6640625" style="71" customWidth="1"/>
    <col min="11" max="16384" width="9.109375" style="71"/>
  </cols>
  <sheetData>
    <row r="2" spans="1:10" x14ac:dyDescent="0.3">
      <c r="F2" s="72"/>
    </row>
    <row r="4" spans="1:10" ht="15.75" customHeight="1" x14ac:dyDescent="0.3">
      <c r="A4" s="485" t="s">
        <v>838</v>
      </c>
      <c r="B4" s="485"/>
      <c r="C4" s="485"/>
      <c r="D4" s="485"/>
      <c r="E4" s="485"/>
      <c r="F4" s="485"/>
      <c r="G4" s="485"/>
      <c r="H4" s="485"/>
      <c r="I4" s="485"/>
      <c r="J4" s="485"/>
    </row>
    <row r="6" spans="1:10" s="70" customFormat="1" ht="62.4" x14ac:dyDescent="0.3">
      <c r="A6" s="396" t="s">
        <v>82</v>
      </c>
      <c r="B6" s="270" t="str">
        <f>'4. melléklet'!B6</f>
        <v>2022. évi eredeti előirányzat</v>
      </c>
      <c r="C6" s="270" t="str">
        <f>'4. melléklet'!C6</f>
        <v>2022. évi módosított előirányzat IV.</v>
      </c>
      <c r="D6" s="270" t="str">
        <f>'4. melléklet'!D6</f>
        <v>2022. évi teljesítés</v>
      </c>
      <c r="E6" s="271" t="s">
        <v>366</v>
      </c>
      <c r="F6" s="396" t="s">
        <v>83</v>
      </c>
      <c r="G6" s="270" t="str">
        <f>B6</f>
        <v>2022. évi eredeti előirányzat</v>
      </c>
      <c r="H6" s="270" t="str">
        <f t="shared" ref="H6:I6" si="0">C6</f>
        <v>2022. évi módosított előirányzat IV.</v>
      </c>
      <c r="I6" s="270" t="str">
        <f t="shared" si="0"/>
        <v>2022. évi teljesítés</v>
      </c>
      <c r="J6" s="271" t="s">
        <v>366</v>
      </c>
    </row>
    <row r="7" spans="1:10" s="70" customFormat="1" x14ac:dyDescent="0.3">
      <c r="A7" s="396" t="s">
        <v>140</v>
      </c>
      <c r="B7" s="397"/>
      <c r="C7" s="397"/>
      <c r="D7" s="397"/>
      <c r="E7" s="397"/>
      <c r="F7" s="396" t="s">
        <v>13</v>
      </c>
      <c r="G7" s="398"/>
      <c r="H7" s="398"/>
      <c r="I7" s="398"/>
      <c r="J7" s="398"/>
    </row>
    <row r="8" spans="1:10" ht="31.2" x14ac:dyDescent="0.3">
      <c r="A8" s="399" t="s">
        <v>141</v>
      </c>
      <c r="B8" s="78">
        <f>'9. melléklet'!B7</f>
        <v>44553517</v>
      </c>
      <c r="C8" s="78">
        <f>'9. melléklet'!C7</f>
        <v>55074022</v>
      </c>
      <c r="D8" s="78">
        <f>'9. melléklet'!D7</f>
        <v>56705886</v>
      </c>
      <c r="E8" s="400">
        <f>D8/C8*100</f>
        <v>102.96303763687351</v>
      </c>
      <c r="F8" s="401" t="s">
        <v>73</v>
      </c>
      <c r="G8" s="78">
        <f>'9. melléklet'!G7</f>
        <v>36096077</v>
      </c>
      <c r="H8" s="78">
        <f>'9. melléklet'!H7</f>
        <v>37950233</v>
      </c>
      <c r="I8" s="78">
        <f>'9. melléklet'!I7</f>
        <v>36623432</v>
      </c>
      <c r="J8" s="400">
        <f t="shared" ref="J8:J17" si="1">I8/H8*100</f>
        <v>96.503839647045126</v>
      </c>
    </row>
    <row r="9" spans="1:10" ht="17.25" customHeight="1" x14ac:dyDescent="0.3">
      <c r="A9" s="401" t="s">
        <v>85</v>
      </c>
      <c r="B9" s="33">
        <f>'9. melléklet'!B8</f>
        <v>18400000</v>
      </c>
      <c r="C9" s="33">
        <f>'9. melléklet'!C8</f>
        <v>18400000</v>
      </c>
      <c r="D9" s="33">
        <f>'9. melléklet'!D8</f>
        <v>23925630</v>
      </c>
      <c r="E9" s="400">
        <f t="shared" ref="E9:E10" si="2">D9/C9*100</f>
        <v>130.03059782608693</v>
      </c>
      <c r="F9" s="401" t="s">
        <v>70</v>
      </c>
      <c r="G9" s="78">
        <f>'9. melléklet'!G8</f>
        <v>4570155</v>
      </c>
      <c r="H9" s="78">
        <f>'9. melléklet'!H8</f>
        <v>4789960</v>
      </c>
      <c r="I9" s="78">
        <f>'9. melléklet'!I8</f>
        <v>4746491</v>
      </c>
      <c r="J9" s="400">
        <f t="shared" si="1"/>
        <v>99.092497640898884</v>
      </c>
    </row>
    <row r="10" spans="1:10" x14ac:dyDescent="0.3">
      <c r="A10" s="401" t="s">
        <v>86</v>
      </c>
      <c r="B10" s="78">
        <f>'9. melléklet'!B9-2480000</f>
        <v>6166259</v>
      </c>
      <c r="C10" s="78">
        <f>'9. melléklet'!C9-2480000</f>
        <v>6166259</v>
      </c>
      <c r="D10" s="78">
        <f>'9. melléklet'!D9-1940624</f>
        <v>7529976</v>
      </c>
      <c r="E10" s="400">
        <f t="shared" si="2"/>
        <v>122.11579176288249</v>
      </c>
      <c r="F10" s="401" t="s">
        <v>71</v>
      </c>
      <c r="G10" s="78">
        <f>'9. melléklet'!G9</f>
        <v>36244972</v>
      </c>
      <c r="H10" s="78">
        <f>'9. melléklet'!H9</f>
        <v>45554357</v>
      </c>
      <c r="I10" s="78">
        <f>'9. melléklet'!I9</f>
        <v>37739124</v>
      </c>
      <c r="J10" s="400">
        <f t="shared" si="1"/>
        <v>82.844159121815721</v>
      </c>
    </row>
    <row r="11" spans="1:10" ht="31.2" x14ac:dyDescent="0.3">
      <c r="A11" s="274" t="s">
        <v>88</v>
      </c>
      <c r="B11" s="78">
        <f>'9. melléklet'!B10</f>
        <v>0</v>
      </c>
      <c r="C11" s="78">
        <f>'9. melléklet'!C10</f>
        <v>0</v>
      </c>
      <c r="D11" s="78">
        <f>'9. melléklet'!D10</f>
        <v>200000</v>
      </c>
      <c r="E11" s="400">
        <v>0</v>
      </c>
      <c r="F11" s="401" t="s">
        <v>74</v>
      </c>
      <c r="G11" s="78">
        <f>'9. melléklet'!G10</f>
        <v>4018000</v>
      </c>
      <c r="H11" s="78">
        <f>'9. melléklet'!H10</f>
        <v>4018000</v>
      </c>
      <c r="I11" s="78">
        <f>'9. melléklet'!I10</f>
        <v>3778000</v>
      </c>
      <c r="J11" s="400">
        <f t="shared" si="1"/>
        <v>94.026879044300642</v>
      </c>
    </row>
    <row r="12" spans="1:10" x14ac:dyDescent="0.3">
      <c r="A12" s="401"/>
      <c r="B12" s="78"/>
      <c r="C12" s="78"/>
      <c r="D12" s="78"/>
      <c r="E12" s="78"/>
      <c r="F12" s="401" t="s">
        <v>72</v>
      </c>
      <c r="G12" s="78"/>
      <c r="H12" s="78"/>
      <c r="I12" s="78"/>
      <c r="J12" s="400"/>
    </row>
    <row r="13" spans="1:10" x14ac:dyDescent="0.3">
      <c r="A13" s="401"/>
      <c r="B13" s="78"/>
      <c r="C13" s="78"/>
      <c r="D13" s="78"/>
      <c r="E13" s="78"/>
      <c r="F13" s="275" t="s">
        <v>179</v>
      </c>
      <c r="G13" s="78">
        <f>'9. melléklet'!G12</f>
        <v>0</v>
      </c>
      <c r="H13" s="78">
        <f>'9. melléklet'!H12</f>
        <v>779310</v>
      </c>
      <c r="I13" s="78">
        <f>'9. melléklet'!I12</f>
        <v>779310</v>
      </c>
      <c r="J13" s="400">
        <v>0</v>
      </c>
    </row>
    <row r="14" spans="1:10" ht="31.2" x14ac:dyDescent="0.3">
      <c r="A14" s="401"/>
      <c r="B14" s="78"/>
      <c r="C14" s="78"/>
      <c r="D14" s="78"/>
      <c r="E14" s="78"/>
      <c r="F14" s="275" t="s">
        <v>180</v>
      </c>
      <c r="G14" s="78">
        <f>'7. melléklet'!B5</f>
        <v>17981399</v>
      </c>
      <c r="H14" s="78">
        <f>'7. melléklet'!C5</f>
        <v>19175126</v>
      </c>
      <c r="I14" s="78">
        <f>'7. melléklet'!D5</f>
        <v>18880638</v>
      </c>
      <c r="J14" s="400">
        <f t="shared" si="1"/>
        <v>98.464218696659415</v>
      </c>
    </row>
    <row r="15" spans="1:10" ht="31.2" x14ac:dyDescent="0.3">
      <c r="A15" s="399"/>
      <c r="B15" s="80"/>
      <c r="C15" s="80"/>
      <c r="D15" s="80"/>
      <c r="E15" s="80"/>
      <c r="F15" s="284" t="s">
        <v>181</v>
      </c>
      <c r="G15" s="78">
        <v>0</v>
      </c>
      <c r="H15" s="78">
        <v>0</v>
      </c>
      <c r="I15" s="78">
        <v>0</v>
      </c>
      <c r="J15" s="400"/>
    </row>
    <row r="16" spans="1:10" ht="31.2" x14ac:dyDescent="0.3">
      <c r="A16" s="274"/>
      <c r="B16" s="78"/>
      <c r="C16" s="78"/>
      <c r="D16" s="78"/>
      <c r="E16" s="78"/>
      <c r="F16" s="275" t="s">
        <v>182</v>
      </c>
      <c r="G16" s="78">
        <f>'9. melléklet'!G15</f>
        <v>0</v>
      </c>
      <c r="H16" s="78">
        <f>'9. melléklet'!H15</f>
        <v>0</v>
      </c>
      <c r="I16" s="78">
        <f>'9. melléklet'!I15</f>
        <v>0</v>
      </c>
      <c r="J16" s="400"/>
    </row>
    <row r="17" spans="1:10" x14ac:dyDescent="0.3">
      <c r="A17" s="401"/>
      <c r="B17" s="78"/>
      <c r="C17" s="78"/>
      <c r="D17" s="78"/>
      <c r="E17" s="78"/>
      <c r="F17" s="275" t="s">
        <v>174</v>
      </c>
      <c r="G17" s="78">
        <f>'9. melléklet'!G16</f>
        <v>2917589</v>
      </c>
      <c r="H17" s="78">
        <f>'9. melléklet'!H16</f>
        <v>4268817</v>
      </c>
      <c r="I17" s="78">
        <f>'9. melléklet'!I16</f>
        <v>0</v>
      </c>
      <c r="J17" s="400">
        <f t="shared" si="1"/>
        <v>0</v>
      </c>
    </row>
    <row r="18" spans="1:10" s="73" customFormat="1" ht="31.2" x14ac:dyDescent="0.3">
      <c r="A18" s="396" t="s">
        <v>142</v>
      </c>
      <c r="B18" s="77">
        <f>SUM(B8:B17)</f>
        <v>69119776</v>
      </c>
      <c r="C18" s="77">
        <f>SUM(C8:C17)</f>
        <v>79640281</v>
      </c>
      <c r="D18" s="77">
        <f t="shared" ref="D18" si="3">SUM(D8:D17)</f>
        <v>88361492</v>
      </c>
      <c r="E18" s="402">
        <f>D18/C18*100</f>
        <v>110.95075367702432</v>
      </c>
      <c r="F18" s="396" t="s">
        <v>143</v>
      </c>
      <c r="G18" s="77">
        <f>SUM(G8:G17)</f>
        <v>101828192</v>
      </c>
      <c r="H18" s="77">
        <f>SUM(H8:H17)</f>
        <v>116535803</v>
      </c>
      <c r="I18" s="77">
        <f t="shared" ref="I18" si="4">SUM(I8:I17)</f>
        <v>102546995</v>
      </c>
      <c r="J18" s="402">
        <f>I18/H18*100</f>
        <v>87.996128537424681</v>
      </c>
    </row>
    <row r="19" spans="1:10" x14ac:dyDescent="0.3">
      <c r="A19" s="398" t="s">
        <v>144</v>
      </c>
      <c r="B19" s="78">
        <f>'4. melléklet'!B18</f>
        <v>47950124</v>
      </c>
      <c r="C19" s="78">
        <f>'4. melléklet'!C18</f>
        <v>53497528</v>
      </c>
      <c r="D19" s="78">
        <f>'4. melléklet'!D18</f>
        <v>52602480</v>
      </c>
      <c r="E19" s="400">
        <f>D19/C19*100</f>
        <v>98.326935779163477</v>
      </c>
      <c r="F19" s="398" t="s">
        <v>145</v>
      </c>
      <c r="G19" s="78">
        <f>'4. melléklet'!B38</f>
        <v>2145736</v>
      </c>
      <c r="H19" s="78">
        <f>'4. melléklet'!C38</f>
        <v>2145736</v>
      </c>
      <c r="I19" s="78">
        <f>'4. melléklet'!D38</f>
        <v>1250688</v>
      </c>
      <c r="J19" s="400">
        <f>'4. melléklet'!E38</f>
        <v>58.287133179477813</v>
      </c>
    </row>
    <row r="20" spans="1:10" ht="31.2" x14ac:dyDescent="0.3">
      <c r="A20" s="396" t="s">
        <v>146</v>
      </c>
      <c r="B20" s="77">
        <f>B18+B19</f>
        <v>117069900</v>
      </c>
      <c r="C20" s="77">
        <f>C18+C19</f>
        <v>133137809</v>
      </c>
      <c r="D20" s="77">
        <f t="shared" ref="D20" si="5">D18+D19</f>
        <v>140963972</v>
      </c>
      <c r="E20" s="402">
        <f>D20/C20*100</f>
        <v>105.87824229554505</v>
      </c>
      <c r="F20" s="396" t="s">
        <v>147</v>
      </c>
      <c r="G20" s="77">
        <f>G18+G19</f>
        <v>103973928</v>
      </c>
      <c r="H20" s="77">
        <f>H18+H19</f>
        <v>118681539</v>
      </c>
      <c r="I20" s="77">
        <f t="shared" ref="I20" si="6">I18+I19</f>
        <v>103797683</v>
      </c>
      <c r="J20" s="402">
        <f>I20/H20*100</f>
        <v>87.458996466164791</v>
      </c>
    </row>
    <row r="21" spans="1:10" x14ac:dyDescent="0.3">
      <c r="A21" s="396" t="s">
        <v>148</v>
      </c>
      <c r="B21" s="403"/>
      <c r="C21" s="403"/>
      <c r="D21" s="403"/>
      <c r="E21" s="403"/>
      <c r="F21" s="403" t="s">
        <v>15</v>
      </c>
      <c r="G21" s="404"/>
      <c r="H21" s="404"/>
      <c r="I21" s="404"/>
      <c r="J21" s="404"/>
    </row>
    <row r="22" spans="1:10" ht="31.2" x14ac:dyDescent="0.3">
      <c r="A22" s="274" t="s">
        <v>103</v>
      </c>
      <c r="B22" s="78">
        <f>'9. melléklet'!B31</f>
        <v>89845925</v>
      </c>
      <c r="C22" s="78">
        <f>'9. melléklet'!C31</f>
        <v>89845925</v>
      </c>
      <c r="D22" s="78">
        <f>'9. melléklet'!D31</f>
        <v>85402414</v>
      </c>
      <c r="E22" s="400">
        <f>D22/C22*100</f>
        <v>95.05429878984495</v>
      </c>
      <c r="F22" s="401" t="s">
        <v>104</v>
      </c>
      <c r="G22" s="78">
        <f>'9. melléklet'!G31</f>
        <v>103562968</v>
      </c>
      <c r="H22" s="78">
        <f>'9. melléklet'!H31</f>
        <v>104645911</v>
      </c>
      <c r="I22" s="78">
        <f>'9. melléklet'!I31</f>
        <v>22106130</v>
      </c>
      <c r="J22" s="400">
        <f t="shared" ref="J22:J24" si="7">I22/H22*100</f>
        <v>21.124695450355439</v>
      </c>
    </row>
    <row r="23" spans="1:10" x14ac:dyDescent="0.3">
      <c r="A23" s="275" t="s">
        <v>149</v>
      </c>
      <c r="B23" s="78">
        <f>'9. melléklet'!B32</f>
        <v>0</v>
      </c>
      <c r="C23" s="78">
        <f>'9. melléklet'!C32</f>
        <v>0</v>
      </c>
      <c r="D23" s="78">
        <f>'9. melléklet'!D32</f>
        <v>0</v>
      </c>
      <c r="E23" s="400">
        <v>0</v>
      </c>
      <c r="F23" s="401" t="s">
        <v>106</v>
      </c>
      <c r="G23" s="78"/>
      <c r="H23" s="78"/>
      <c r="I23" s="78"/>
      <c r="J23" s="400"/>
    </row>
    <row r="24" spans="1:10" ht="31.2" x14ac:dyDescent="0.3">
      <c r="A24" s="275" t="s">
        <v>150</v>
      </c>
      <c r="B24" s="78">
        <f>'9. melléklet'!B33</f>
        <v>0</v>
      </c>
      <c r="C24" s="78">
        <f>'9. melléklet'!C33</f>
        <v>0</v>
      </c>
      <c r="D24" s="78">
        <f>'9. melléklet'!D33</f>
        <v>0</v>
      </c>
      <c r="E24" s="400">
        <v>0</v>
      </c>
      <c r="F24" s="401" t="s">
        <v>108</v>
      </c>
      <c r="G24" s="78">
        <f>'9. melléklet'!G33</f>
        <v>1700000</v>
      </c>
      <c r="H24" s="78">
        <f>'9. melléklet'!H33</f>
        <v>1700000</v>
      </c>
      <c r="I24" s="78">
        <f>'9. melléklet'!I33</f>
        <v>50000</v>
      </c>
      <c r="J24" s="400">
        <f t="shared" si="7"/>
        <v>2.9411764705882351</v>
      </c>
    </row>
    <row r="25" spans="1:10" x14ac:dyDescent="0.3">
      <c r="A25" s="401"/>
      <c r="B25" s="78"/>
      <c r="C25" s="78"/>
      <c r="D25" s="78"/>
      <c r="E25" s="78"/>
      <c r="F25" s="401" t="s">
        <v>151</v>
      </c>
      <c r="G25" s="78">
        <v>0</v>
      </c>
      <c r="H25" s="78">
        <v>0</v>
      </c>
      <c r="I25" s="78">
        <v>0</v>
      </c>
      <c r="J25" s="400">
        <v>0</v>
      </c>
    </row>
    <row r="26" spans="1:10" ht="31.2" x14ac:dyDescent="0.3">
      <c r="A26" s="401"/>
      <c r="B26" s="78"/>
      <c r="C26" s="78"/>
      <c r="D26" s="78"/>
      <c r="E26" s="78"/>
      <c r="F26" s="401" t="s">
        <v>152</v>
      </c>
      <c r="G26" s="78"/>
      <c r="H26" s="78"/>
      <c r="I26" s="78"/>
      <c r="J26" s="78"/>
    </row>
    <row r="27" spans="1:10" ht="31.2" x14ac:dyDescent="0.3">
      <c r="A27" s="401"/>
      <c r="B27" s="78"/>
      <c r="C27" s="78"/>
      <c r="D27" s="78"/>
      <c r="E27" s="78"/>
      <c r="F27" s="401" t="s">
        <v>153</v>
      </c>
      <c r="G27" s="78"/>
      <c r="H27" s="78"/>
      <c r="I27" s="78"/>
      <c r="J27" s="78"/>
    </row>
    <row r="28" spans="1:10" ht="31.2" x14ac:dyDescent="0.3">
      <c r="A28" s="398"/>
      <c r="B28" s="78"/>
      <c r="C28" s="78"/>
      <c r="D28" s="78"/>
      <c r="E28" s="78"/>
      <c r="F28" s="401" t="s">
        <v>154</v>
      </c>
      <c r="G28" s="78"/>
      <c r="H28" s="78"/>
      <c r="I28" s="78"/>
      <c r="J28" s="78"/>
    </row>
    <row r="29" spans="1:10" s="73" customFormat="1" ht="31.2" x14ac:dyDescent="0.3">
      <c r="A29" s="396" t="s">
        <v>155</v>
      </c>
      <c r="B29" s="77">
        <f>SUM(B22:B28)</f>
        <v>89845925</v>
      </c>
      <c r="C29" s="77">
        <f t="shared" ref="C29:D29" si="8">SUM(C22:C28)</f>
        <v>89845925</v>
      </c>
      <c r="D29" s="77">
        <f t="shared" si="8"/>
        <v>85402414</v>
      </c>
      <c r="E29" s="402">
        <f>D29/C29*100</f>
        <v>95.05429878984495</v>
      </c>
      <c r="F29" s="396" t="s">
        <v>143</v>
      </c>
      <c r="G29" s="77">
        <f>SUM(G22:G28)</f>
        <v>105262968</v>
      </c>
      <c r="H29" s="77">
        <f>SUM(H22:H28)</f>
        <v>106345911</v>
      </c>
      <c r="I29" s="77">
        <f t="shared" ref="I29" si="9">SUM(I22:I28)</f>
        <v>22156130</v>
      </c>
      <c r="J29" s="402">
        <f>I29/H29*100</f>
        <v>20.834021535628199</v>
      </c>
    </row>
    <row r="30" spans="1:10" ht="15" customHeight="1" x14ac:dyDescent="0.3">
      <c r="A30" s="398" t="s">
        <v>144</v>
      </c>
      <c r="B30" s="78"/>
      <c r="C30" s="78"/>
      <c r="D30" s="78"/>
      <c r="E30" s="78"/>
      <c r="F30" s="398" t="s">
        <v>145</v>
      </c>
      <c r="G30" s="78"/>
      <c r="H30" s="78"/>
      <c r="I30" s="78"/>
      <c r="J30" s="78"/>
    </row>
    <row r="31" spans="1:10" ht="46.8" x14ac:dyDescent="0.3">
      <c r="A31" s="396" t="s">
        <v>156</v>
      </c>
      <c r="B31" s="77">
        <f>B29+B30</f>
        <v>89845925</v>
      </c>
      <c r="C31" s="77">
        <f t="shared" ref="C31:D31" si="10">C29+C30</f>
        <v>89845925</v>
      </c>
      <c r="D31" s="77">
        <f t="shared" si="10"/>
        <v>85402414</v>
      </c>
      <c r="E31" s="402">
        <f>D31/C31*100</f>
        <v>95.05429878984495</v>
      </c>
      <c r="F31" s="396" t="s">
        <v>157</v>
      </c>
      <c r="G31" s="77">
        <f>G29+G30</f>
        <v>105262968</v>
      </c>
      <c r="H31" s="77">
        <f>H29+H30</f>
        <v>106345911</v>
      </c>
      <c r="I31" s="77">
        <f t="shared" ref="I31" si="11">I29+I30</f>
        <v>22156130</v>
      </c>
      <c r="J31" s="402">
        <f>I31/H31*100</f>
        <v>20.834021535628199</v>
      </c>
    </row>
    <row r="32" spans="1:10" x14ac:dyDescent="0.3">
      <c r="B32" s="74">
        <f>B31+B20</f>
        <v>206915825</v>
      </c>
      <c r="C32" s="74">
        <f>C31+C20</f>
        <v>222983734</v>
      </c>
      <c r="D32" s="74">
        <f t="shared" ref="D32" si="12">D31+D20</f>
        <v>226366386</v>
      </c>
      <c r="E32" s="409">
        <f t="shared" ref="E32" si="13">D32/C32*100</f>
        <v>101.51699495712991</v>
      </c>
      <c r="F32" s="74"/>
      <c r="G32" s="74">
        <f>G31+G20</f>
        <v>209236896</v>
      </c>
      <c r="H32" s="74">
        <f>H31+H20</f>
        <v>225027450</v>
      </c>
      <c r="I32" s="74">
        <f t="shared" ref="I32" si="14">I31+I20</f>
        <v>125953813</v>
      </c>
      <c r="J32" s="409">
        <f t="shared" ref="J32" si="15">I32/H32*100</f>
        <v>55.972643781903052</v>
      </c>
    </row>
    <row r="33" spans="1:10" ht="15.75" customHeight="1" x14ac:dyDescent="0.3">
      <c r="A33" s="485" t="s">
        <v>839</v>
      </c>
      <c r="B33" s="485"/>
      <c r="C33" s="485"/>
      <c r="D33" s="485"/>
      <c r="E33" s="485"/>
      <c r="F33" s="485"/>
      <c r="G33" s="485"/>
      <c r="H33" s="485"/>
      <c r="I33" s="485"/>
      <c r="J33" s="485"/>
    </row>
    <row r="35" spans="1:10" s="70" customFormat="1" ht="62.4" x14ac:dyDescent="0.3">
      <c r="A35" s="396" t="s">
        <v>82</v>
      </c>
      <c r="B35" s="270" t="str">
        <f>B6</f>
        <v>2022. évi eredeti előirányzat</v>
      </c>
      <c r="C35" s="270" t="str">
        <f t="shared" ref="C35:D35" si="16">C6</f>
        <v>2022. évi módosított előirányzat IV.</v>
      </c>
      <c r="D35" s="270" t="str">
        <f t="shared" si="16"/>
        <v>2022. évi teljesítés</v>
      </c>
      <c r="E35" s="271" t="s">
        <v>366</v>
      </c>
      <c r="F35" s="396" t="s">
        <v>83</v>
      </c>
      <c r="G35" s="270" t="str">
        <f>B35</f>
        <v>2022. évi eredeti előirányzat</v>
      </c>
      <c r="H35" s="270" t="str">
        <f t="shared" ref="H35:I35" si="17">C35</f>
        <v>2022. évi módosított előirányzat IV.</v>
      </c>
      <c r="I35" s="270" t="str">
        <f t="shared" si="17"/>
        <v>2022. évi teljesítés</v>
      </c>
      <c r="J35" s="271" t="s">
        <v>366</v>
      </c>
    </row>
    <row r="36" spans="1:10" x14ac:dyDescent="0.3">
      <c r="A36" s="396" t="s">
        <v>140</v>
      </c>
      <c r="B36" s="397"/>
      <c r="C36" s="397"/>
      <c r="D36" s="397"/>
      <c r="E36" s="397"/>
      <c r="F36" s="396" t="s">
        <v>13</v>
      </c>
      <c r="G36" s="404"/>
      <c r="H36" s="404"/>
      <c r="I36" s="404"/>
      <c r="J36" s="404"/>
    </row>
    <row r="37" spans="1:10" ht="31.2" x14ac:dyDescent="0.3">
      <c r="A37" s="399" t="s">
        <v>141</v>
      </c>
      <c r="B37" s="78"/>
      <c r="C37" s="78"/>
      <c r="D37" s="78"/>
      <c r="E37" s="78"/>
      <c r="F37" s="401" t="s">
        <v>73</v>
      </c>
      <c r="G37" s="78"/>
      <c r="H37" s="78"/>
      <c r="I37" s="78"/>
      <c r="J37" s="78"/>
    </row>
    <row r="38" spans="1:10" x14ac:dyDescent="0.3">
      <c r="A38" s="401" t="s">
        <v>85</v>
      </c>
      <c r="B38" s="78"/>
      <c r="C38" s="78"/>
      <c r="D38" s="78"/>
      <c r="E38" s="78"/>
      <c r="F38" s="401" t="s">
        <v>70</v>
      </c>
      <c r="G38" s="78"/>
      <c r="H38" s="78"/>
      <c r="I38" s="78"/>
      <c r="J38" s="78"/>
    </row>
    <row r="39" spans="1:10" x14ac:dyDescent="0.3">
      <c r="A39" s="401" t="s">
        <v>86</v>
      </c>
      <c r="B39" s="78">
        <f>'5. melléklet'!B54</f>
        <v>2480000</v>
      </c>
      <c r="C39" s="78">
        <f>'5. melléklet'!C54</f>
        <v>2480000</v>
      </c>
      <c r="D39" s="78">
        <f>'5. melléklet'!D54</f>
        <v>1940624</v>
      </c>
      <c r="E39" s="400">
        <f t="shared" ref="E39" si="18">D39/C39*100</f>
        <v>78.250967741935483</v>
      </c>
      <c r="F39" s="401" t="s">
        <v>71</v>
      </c>
      <c r="G39" s="78"/>
      <c r="H39" s="78"/>
      <c r="I39" s="78"/>
      <c r="J39" s="78"/>
    </row>
    <row r="40" spans="1:10" ht="31.2" x14ac:dyDescent="0.3">
      <c r="A40" s="274" t="s">
        <v>88</v>
      </c>
      <c r="B40" s="78"/>
      <c r="C40" s="78"/>
      <c r="D40" s="78"/>
      <c r="E40" s="78"/>
      <c r="F40" s="401" t="s">
        <v>74</v>
      </c>
      <c r="G40" s="78"/>
      <c r="H40" s="78"/>
      <c r="I40" s="78"/>
      <c r="J40" s="78"/>
    </row>
    <row r="41" spans="1:10" x14ac:dyDescent="0.3">
      <c r="A41" s="401"/>
      <c r="B41" s="78"/>
      <c r="C41" s="78"/>
      <c r="D41" s="78"/>
      <c r="E41" s="78"/>
      <c r="F41" s="401" t="s">
        <v>72</v>
      </c>
      <c r="G41" s="78"/>
      <c r="H41" s="78"/>
      <c r="I41" s="78"/>
      <c r="J41" s="78"/>
    </row>
    <row r="42" spans="1:10" x14ac:dyDescent="0.3">
      <c r="A42" s="401"/>
      <c r="B42" s="78"/>
      <c r="C42" s="78"/>
      <c r="D42" s="78"/>
      <c r="E42" s="78"/>
      <c r="F42" s="275" t="s">
        <v>179</v>
      </c>
      <c r="G42" s="78"/>
      <c r="H42" s="78"/>
      <c r="I42" s="78"/>
      <c r="J42" s="78"/>
    </row>
    <row r="43" spans="1:10" ht="31.2" x14ac:dyDescent="0.3">
      <c r="A43" s="401"/>
      <c r="B43" s="78"/>
      <c r="C43" s="78"/>
      <c r="D43" s="78"/>
      <c r="E43" s="78"/>
      <c r="F43" s="275" t="s">
        <v>180</v>
      </c>
      <c r="G43" s="78"/>
      <c r="H43" s="78"/>
      <c r="I43" s="78"/>
      <c r="J43" s="78"/>
    </row>
    <row r="44" spans="1:10" ht="31.2" x14ac:dyDescent="0.3">
      <c r="A44" s="399"/>
      <c r="B44" s="80"/>
      <c r="C44" s="80"/>
      <c r="D44" s="80"/>
      <c r="E44" s="80"/>
      <c r="F44" s="284" t="s">
        <v>181</v>
      </c>
      <c r="G44" s="78">
        <f>'7. melléklet'!B12</f>
        <v>100000</v>
      </c>
      <c r="H44" s="78">
        <f>'7. melléklet'!C12</f>
        <v>150000</v>
      </c>
      <c r="I44" s="78">
        <f>'7. melléklet'!D12</f>
        <v>150000</v>
      </c>
      <c r="J44" s="400">
        <f t="shared" ref="J44" si="19">I44/H44*100</f>
        <v>100</v>
      </c>
    </row>
    <row r="45" spans="1:10" ht="31.2" x14ac:dyDescent="0.3">
      <c r="A45" s="274"/>
      <c r="B45" s="78"/>
      <c r="C45" s="78"/>
      <c r="D45" s="78"/>
      <c r="E45" s="78"/>
      <c r="F45" s="275" t="s">
        <v>182</v>
      </c>
      <c r="G45" s="78"/>
      <c r="H45" s="78"/>
      <c r="I45" s="78"/>
      <c r="J45" s="78"/>
    </row>
    <row r="46" spans="1:10" x14ac:dyDescent="0.3">
      <c r="A46" s="401"/>
      <c r="B46" s="78"/>
      <c r="C46" s="78"/>
      <c r="D46" s="78"/>
      <c r="E46" s="78"/>
      <c r="F46" s="275" t="s">
        <v>174</v>
      </c>
      <c r="G46" s="78"/>
      <c r="H46" s="78"/>
      <c r="I46" s="78"/>
      <c r="J46" s="78"/>
    </row>
    <row r="47" spans="1:10" ht="31.2" x14ac:dyDescent="0.3">
      <c r="A47" s="396" t="s">
        <v>158</v>
      </c>
      <c r="B47" s="77">
        <f>SUM(B37:B46)</f>
        <v>2480000</v>
      </c>
      <c r="C47" s="77">
        <f t="shared" ref="C47:D47" si="20">SUM(C37:C46)</f>
        <v>2480000</v>
      </c>
      <c r="D47" s="77">
        <f t="shared" si="20"/>
        <v>1940624</v>
      </c>
      <c r="E47" s="402">
        <f>D47/C47*100</f>
        <v>78.250967741935483</v>
      </c>
      <c r="F47" s="396" t="s">
        <v>159</v>
      </c>
      <c r="G47" s="77">
        <f>SUM(G37:G46)</f>
        <v>100000</v>
      </c>
      <c r="H47" s="77">
        <f>SUM(H37:H46)</f>
        <v>150000</v>
      </c>
      <c r="I47" s="77">
        <f t="shared" ref="I47" si="21">SUM(I37:I46)</f>
        <v>150000</v>
      </c>
      <c r="J47" s="402">
        <f t="shared" ref="J47" si="22">I47/H47*100</f>
        <v>100</v>
      </c>
    </row>
    <row r="48" spans="1:10" x14ac:dyDescent="0.3">
      <c r="A48" s="398" t="s">
        <v>144</v>
      </c>
      <c r="B48" s="78"/>
      <c r="C48" s="78"/>
      <c r="D48" s="78"/>
      <c r="E48" s="78"/>
      <c r="F48" s="398" t="s">
        <v>145</v>
      </c>
      <c r="G48" s="78"/>
      <c r="H48" s="78"/>
      <c r="I48" s="78"/>
      <c r="J48" s="77"/>
    </row>
    <row r="49" spans="1:10" ht="31.2" x14ac:dyDescent="0.3">
      <c r="A49" s="396" t="s">
        <v>160</v>
      </c>
      <c r="B49" s="77">
        <f>B47+B48</f>
        <v>2480000</v>
      </c>
      <c r="C49" s="77">
        <f t="shared" ref="C49" si="23">C47+C48</f>
        <v>2480000</v>
      </c>
      <c r="D49" s="77">
        <f>D47+D48</f>
        <v>1940624</v>
      </c>
      <c r="E49" s="402">
        <f>D49/C49*100</f>
        <v>78.250967741935483</v>
      </c>
      <c r="F49" s="396" t="s">
        <v>161</v>
      </c>
      <c r="G49" s="77">
        <f>G47+G48</f>
        <v>100000</v>
      </c>
      <c r="H49" s="77">
        <f>H47+H48</f>
        <v>150000</v>
      </c>
      <c r="I49" s="77">
        <f t="shared" ref="I49" si="24">I47+I48</f>
        <v>150000</v>
      </c>
      <c r="J49" s="402">
        <f t="shared" ref="J49" si="25">I49/H49*100</f>
        <v>100</v>
      </c>
    </row>
    <row r="50" spans="1:10" x14ac:dyDescent="0.3">
      <c r="A50" s="396" t="s">
        <v>148</v>
      </c>
      <c r="B50" s="403"/>
      <c r="C50" s="403"/>
      <c r="D50" s="403"/>
      <c r="E50" s="403"/>
      <c r="F50" s="403" t="s">
        <v>15</v>
      </c>
      <c r="G50" s="404"/>
      <c r="H50" s="404"/>
      <c r="I50" s="404"/>
      <c r="J50" s="404"/>
    </row>
    <row r="51" spans="1:10" ht="31.2" x14ac:dyDescent="0.3">
      <c r="A51" s="274" t="s">
        <v>103</v>
      </c>
      <c r="B51" s="78"/>
      <c r="C51" s="78"/>
      <c r="D51" s="78"/>
      <c r="E51" s="78"/>
      <c r="F51" s="401" t="s">
        <v>104</v>
      </c>
      <c r="G51" s="78"/>
      <c r="H51" s="78"/>
      <c r="I51" s="78"/>
      <c r="J51" s="78"/>
    </row>
    <row r="52" spans="1:10" x14ac:dyDescent="0.3">
      <c r="A52" s="275" t="s">
        <v>149</v>
      </c>
      <c r="B52" s="78"/>
      <c r="C52" s="78"/>
      <c r="D52" s="78"/>
      <c r="E52" s="78"/>
      <c r="F52" s="401" t="s">
        <v>106</v>
      </c>
      <c r="G52" s="78"/>
      <c r="H52" s="78"/>
      <c r="I52" s="78"/>
      <c r="J52" s="78"/>
    </row>
    <row r="53" spans="1:10" ht="31.2" x14ac:dyDescent="0.3">
      <c r="A53" s="275" t="s">
        <v>150</v>
      </c>
      <c r="B53" s="79"/>
      <c r="C53" s="79"/>
      <c r="D53" s="79"/>
      <c r="E53" s="79"/>
      <c r="F53" s="401" t="s">
        <v>108</v>
      </c>
      <c r="G53" s="78"/>
      <c r="H53" s="78"/>
      <c r="I53" s="78"/>
      <c r="J53" s="78"/>
    </row>
    <row r="54" spans="1:10" x14ac:dyDescent="0.3">
      <c r="A54" s="401"/>
      <c r="B54" s="78"/>
      <c r="C54" s="78"/>
      <c r="D54" s="78"/>
      <c r="E54" s="78"/>
      <c r="F54" s="401" t="s">
        <v>151</v>
      </c>
      <c r="G54" s="78"/>
      <c r="H54" s="78"/>
      <c r="I54" s="78"/>
      <c r="J54" s="78"/>
    </row>
    <row r="55" spans="1:10" ht="31.2" x14ac:dyDescent="0.3">
      <c r="A55" s="401"/>
      <c r="B55" s="78"/>
      <c r="C55" s="78"/>
      <c r="D55" s="78"/>
      <c r="E55" s="78"/>
      <c r="F55" s="401" t="s">
        <v>152</v>
      </c>
      <c r="G55" s="78">
        <v>0</v>
      </c>
      <c r="H55" s="78">
        <f>'8. melléklet'!C34</f>
        <v>0</v>
      </c>
      <c r="I55" s="78">
        <f>'8. melléklet'!D34</f>
        <v>0</v>
      </c>
      <c r="J55" s="400">
        <v>0</v>
      </c>
    </row>
    <row r="56" spans="1:10" ht="31.2" x14ac:dyDescent="0.3">
      <c r="A56" s="401"/>
      <c r="B56" s="78"/>
      <c r="C56" s="78"/>
      <c r="D56" s="78"/>
      <c r="E56" s="78"/>
      <c r="F56" s="401" t="s">
        <v>153</v>
      </c>
      <c r="G56" s="78">
        <f>'8. melléklet'!B32</f>
        <v>58929</v>
      </c>
      <c r="H56" s="78">
        <f>'8. melléklet'!C32</f>
        <v>286284</v>
      </c>
      <c r="I56" s="78">
        <f>'8. melléklet'!D32</f>
        <v>286283</v>
      </c>
      <c r="J56" s="400">
        <f t="shared" ref="J56" si="26">I56/H56*100</f>
        <v>99.999650696511154</v>
      </c>
    </row>
    <row r="57" spans="1:10" ht="31.2" x14ac:dyDescent="0.3">
      <c r="A57" s="398"/>
      <c r="B57" s="78"/>
      <c r="C57" s="78"/>
      <c r="D57" s="78"/>
      <c r="E57" s="78"/>
      <c r="F57" s="275" t="s">
        <v>187</v>
      </c>
      <c r="G57" s="78"/>
      <c r="H57" s="78"/>
      <c r="I57" s="78"/>
      <c r="J57" s="78"/>
    </row>
    <row r="58" spans="1:10" ht="31.2" x14ac:dyDescent="0.3">
      <c r="A58" s="398"/>
      <c r="B58" s="78"/>
      <c r="C58" s="78"/>
      <c r="D58" s="78"/>
      <c r="E58" s="78"/>
      <c r="F58" s="275" t="s">
        <v>154</v>
      </c>
      <c r="G58" s="78"/>
      <c r="H58" s="78"/>
      <c r="I58" s="78"/>
      <c r="J58" s="78"/>
    </row>
    <row r="59" spans="1:10" ht="31.2" x14ac:dyDescent="0.3">
      <c r="A59" s="396" t="s">
        <v>162</v>
      </c>
      <c r="B59" s="77">
        <f>SUM(B51:B57)</f>
        <v>0</v>
      </c>
      <c r="C59" s="77">
        <f t="shared" ref="C59:D59" si="27">SUM(C51:C57)</f>
        <v>0</v>
      </c>
      <c r="D59" s="77">
        <f t="shared" si="27"/>
        <v>0</v>
      </c>
      <c r="E59" s="402"/>
      <c r="F59" s="396" t="s">
        <v>163</v>
      </c>
      <c r="G59" s="77">
        <f>SUM(G51:G58)</f>
        <v>58929</v>
      </c>
      <c r="H59" s="77">
        <f t="shared" ref="H59:I59" si="28">SUM(H51:H58)</f>
        <v>286284</v>
      </c>
      <c r="I59" s="77">
        <f t="shared" si="28"/>
        <v>286283</v>
      </c>
      <c r="J59" s="402">
        <f t="shared" ref="J59" si="29">I59/H59*100</f>
        <v>99.999650696511154</v>
      </c>
    </row>
    <row r="60" spans="1:10" x14ac:dyDescent="0.3">
      <c r="A60" s="398" t="s">
        <v>144</v>
      </c>
      <c r="B60" s="78"/>
      <c r="C60" s="78"/>
      <c r="D60" s="78"/>
      <c r="E60" s="78"/>
      <c r="F60" s="398" t="s">
        <v>145</v>
      </c>
      <c r="G60" s="78"/>
      <c r="H60" s="78"/>
      <c r="I60" s="78"/>
      <c r="J60" s="78"/>
    </row>
    <row r="61" spans="1:10" x14ac:dyDescent="0.3">
      <c r="A61" s="398"/>
      <c r="B61" s="78"/>
      <c r="C61" s="78"/>
      <c r="D61" s="78"/>
      <c r="E61" s="78"/>
      <c r="F61" s="401"/>
      <c r="G61" s="78"/>
      <c r="H61" s="78"/>
      <c r="I61" s="78"/>
      <c r="J61" s="78"/>
    </row>
    <row r="62" spans="1:10" ht="46.8" x14ac:dyDescent="0.3">
      <c r="A62" s="396" t="s">
        <v>164</v>
      </c>
      <c r="B62" s="77">
        <f>B59+B60</f>
        <v>0</v>
      </c>
      <c r="C62" s="77">
        <f t="shared" ref="C62:D62" si="30">C59+C60</f>
        <v>0</v>
      </c>
      <c r="D62" s="77">
        <f t="shared" si="30"/>
        <v>0</v>
      </c>
      <c r="E62" s="402"/>
      <c r="F62" s="396" t="s">
        <v>165</v>
      </c>
      <c r="G62" s="77">
        <f>G59+G60</f>
        <v>58929</v>
      </c>
      <c r="H62" s="77">
        <f t="shared" ref="H62:I62" si="31">H59+H60</f>
        <v>286284</v>
      </c>
      <c r="I62" s="77">
        <f t="shared" si="31"/>
        <v>286283</v>
      </c>
      <c r="J62" s="402">
        <f>I62/H62*100</f>
        <v>99.999650696511154</v>
      </c>
    </row>
    <row r="63" spans="1:10" x14ac:dyDescent="0.3">
      <c r="A63" s="75"/>
      <c r="B63" s="76">
        <f>B62+B49</f>
        <v>2480000</v>
      </c>
      <c r="C63" s="76">
        <f t="shared" ref="C63:D63" si="32">C62+C49</f>
        <v>2480000</v>
      </c>
      <c r="D63" s="76">
        <f t="shared" si="32"/>
        <v>1940624</v>
      </c>
      <c r="E63" s="267">
        <f>D63/C63*100</f>
        <v>78.250967741935483</v>
      </c>
      <c r="F63" s="73"/>
      <c r="G63" s="74">
        <f>G62+G49</f>
        <v>158929</v>
      </c>
      <c r="H63" s="74">
        <f t="shared" ref="H63:I63" si="33">H62+H49</f>
        <v>436284</v>
      </c>
      <c r="I63" s="74">
        <f t="shared" si="33"/>
        <v>436283</v>
      </c>
      <c r="J63" s="409">
        <f>I63/H63*100</f>
        <v>99.999770791502783</v>
      </c>
    </row>
    <row r="64" spans="1:10" ht="15.75" customHeight="1" x14ac:dyDescent="0.3">
      <c r="A64" s="485" t="s">
        <v>840</v>
      </c>
      <c r="B64" s="485"/>
      <c r="C64" s="485"/>
      <c r="D64" s="485"/>
      <c r="E64" s="485"/>
      <c r="F64" s="485"/>
      <c r="G64" s="485"/>
      <c r="H64" s="485"/>
      <c r="I64" s="485"/>
      <c r="J64" s="485"/>
    </row>
    <row r="66" spans="1:10" s="70" customFormat="1" ht="62.4" x14ac:dyDescent="0.3">
      <c r="A66" s="396" t="s">
        <v>82</v>
      </c>
      <c r="B66" s="270" t="str">
        <f>B35</f>
        <v>2022. évi eredeti előirányzat</v>
      </c>
      <c r="C66" s="270" t="str">
        <f t="shared" ref="C66:D66" si="34">C35</f>
        <v>2022. évi módosított előirányzat IV.</v>
      </c>
      <c r="D66" s="270" t="str">
        <f t="shared" si="34"/>
        <v>2022. évi teljesítés</v>
      </c>
      <c r="E66" s="271" t="s">
        <v>366</v>
      </c>
      <c r="F66" s="396" t="s">
        <v>83</v>
      </c>
      <c r="G66" s="270" t="str">
        <f>B66</f>
        <v>2022. évi eredeti előirányzat</v>
      </c>
      <c r="H66" s="270" t="str">
        <f t="shared" ref="H66:I66" si="35">C66</f>
        <v>2022. évi módosított előirányzat IV.</v>
      </c>
      <c r="I66" s="270" t="str">
        <f t="shared" si="35"/>
        <v>2022. évi teljesítés</v>
      </c>
      <c r="J66" s="271" t="s">
        <v>366</v>
      </c>
    </row>
    <row r="67" spans="1:10" x14ac:dyDescent="0.3">
      <c r="A67" s="396" t="s">
        <v>140</v>
      </c>
      <c r="B67" s="397"/>
      <c r="C67" s="397"/>
      <c r="D67" s="397"/>
      <c r="E67" s="397"/>
      <c r="F67" s="396" t="s">
        <v>13</v>
      </c>
      <c r="G67" s="404"/>
      <c r="H67" s="404"/>
      <c r="I67" s="404"/>
      <c r="J67" s="404"/>
    </row>
    <row r="68" spans="1:10" ht="31.2" x14ac:dyDescent="0.3">
      <c r="A68" s="399" t="s">
        <v>141</v>
      </c>
      <c r="B68" s="78"/>
      <c r="C68" s="78"/>
      <c r="D68" s="78"/>
      <c r="E68" s="78"/>
      <c r="F68" s="401" t="s">
        <v>73</v>
      </c>
      <c r="G68" s="78"/>
      <c r="H68" s="78"/>
      <c r="I68" s="78"/>
      <c r="J68" s="78"/>
    </row>
    <row r="69" spans="1:10" x14ac:dyDescent="0.3">
      <c r="A69" s="401" t="s">
        <v>85</v>
      </c>
      <c r="B69" s="78"/>
      <c r="C69" s="78"/>
      <c r="D69" s="78"/>
      <c r="E69" s="78"/>
      <c r="F69" s="401" t="s">
        <v>70</v>
      </c>
      <c r="G69" s="78"/>
      <c r="H69" s="78"/>
      <c r="I69" s="78"/>
      <c r="J69" s="78"/>
    </row>
    <row r="70" spans="1:10" x14ac:dyDescent="0.3">
      <c r="A70" s="401" t="s">
        <v>86</v>
      </c>
      <c r="B70" s="78"/>
      <c r="C70" s="78"/>
      <c r="D70" s="78"/>
      <c r="E70" s="78"/>
      <c r="F70" s="401" t="s">
        <v>87</v>
      </c>
      <c r="G70" s="78"/>
      <c r="H70" s="78"/>
      <c r="I70" s="78"/>
      <c r="J70" s="78"/>
    </row>
    <row r="71" spans="1:10" ht="31.2" x14ac:dyDescent="0.3">
      <c r="A71" s="274" t="s">
        <v>88</v>
      </c>
      <c r="B71" s="78"/>
      <c r="C71" s="78"/>
      <c r="D71" s="78"/>
      <c r="E71" s="78"/>
      <c r="F71" s="401" t="s">
        <v>74</v>
      </c>
      <c r="G71" s="78"/>
      <c r="H71" s="78"/>
      <c r="I71" s="78"/>
      <c r="J71" s="78"/>
    </row>
    <row r="72" spans="1:10" x14ac:dyDescent="0.3">
      <c r="A72" s="401"/>
      <c r="B72" s="78"/>
      <c r="C72" s="78"/>
      <c r="D72" s="78"/>
      <c r="E72" s="78"/>
      <c r="F72" s="401" t="s">
        <v>72</v>
      </c>
      <c r="G72" s="78"/>
      <c r="H72" s="78"/>
      <c r="I72" s="78"/>
      <c r="J72" s="78"/>
    </row>
    <row r="73" spans="1:10" x14ac:dyDescent="0.3">
      <c r="A73" s="401"/>
      <c r="B73" s="78"/>
      <c r="C73" s="78"/>
      <c r="D73" s="78"/>
      <c r="E73" s="78"/>
      <c r="F73" s="275" t="s">
        <v>179</v>
      </c>
      <c r="G73" s="78"/>
      <c r="H73" s="78"/>
      <c r="I73" s="78"/>
      <c r="J73" s="78"/>
    </row>
    <row r="74" spans="1:10" ht="31.2" x14ac:dyDescent="0.3">
      <c r="A74" s="401"/>
      <c r="B74" s="78"/>
      <c r="C74" s="78"/>
      <c r="D74" s="78"/>
      <c r="E74" s="78"/>
      <c r="F74" s="275" t="s">
        <v>180</v>
      </c>
      <c r="G74" s="78"/>
      <c r="H74" s="78"/>
      <c r="I74" s="78"/>
      <c r="J74" s="78"/>
    </row>
    <row r="75" spans="1:10" ht="31.2" x14ac:dyDescent="0.3">
      <c r="A75" s="399"/>
      <c r="B75" s="80"/>
      <c r="C75" s="80"/>
      <c r="D75" s="80"/>
      <c r="E75" s="80"/>
      <c r="F75" s="284" t="s">
        <v>181</v>
      </c>
      <c r="G75" s="78"/>
      <c r="H75" s="78"/>
      <c r="I75" s="78"/>
      <c r="J75" s="78"/>
    </row>
    <row r="76" spans="1:10" ht="31.2" x14ac:dyDescent="0.3">
      <c r="A76" s="274"/>
      <c r="B76" s="78"/>
      <c r="C76" s="78"/>
      <c r="D76" s="78"/>
      <c r="E76" s="78"/>
      <c r="F76" s="275" t="s">
        <v>182</v>
      </c>
      <c r="G76" s="78"/>
      <c r="H76" s="78"/>
      <c r="I76" s="78"/>
      <c r="J76" s="78"/>
    </row>
    <row r="77" spans="1:10" x14ac:dyDescent="0.3">
      <c r="A77" s="401"/>
      <c r="B77" s="78"/>
      <c r="C77" s="78"/>
      <c r="D77" s="78"/>
      <c r="E77" s="78"/>
      <c r="F77" s="275" t="s">
        <v>174</v>
      </c>
      <c r="G77" s="78"/>
      <c r="H77" s="78"/>
      <c r="I77" s="78"/>
      <c r="J77" s="78"/>
    </row>
    <row r="78" spans="1:10" ht="31.2" x14ac:dyDescent="0.3">
      <c r="A78" s="396" t="s">
        <v>166</v>
      </c>
      <c r="B78" s="77">
        <f>SUM(B68:B77)</f>
        <v>0</v>
      </c>
      <c r="C78" s="77">
        <f t="shared" ref="C78:D78" si="36">SUM(C68:C77)</f>
        <v>0</v>
      </c>
      <c r="D78" s="77">
        <f t="shared" si="36"/>
        <v>0</v>
      </c>
      <c r="E78" s="77">
        <f>SUM(E68:E77)</f>
        <v>0</v>
      </c>
      <c r="F78" s="396" t="s">
        <v>167</v>
      </c>
      <c r="G78" s="77">
        <f>SUM(G68:G77)</f>
        <v>0</v>
      </c>
      <c r="H78" s="77">
        <f t="shared" ref="H78:I78" si="37">SUM(H68:H77)</f>
        <v>0</v>
      </c>
      <c r="I78" s="77">
        <f t="shared" si="37"/>
        <v>0</v>
      </c>
      <c r="J78" s="77">
        <f>SUM(J68:J77)</f>
        <v>0</v>
      </c>
    </row>
    <row r="79" spans="1:10" x14ac:dyDescent="0.3">
      <c r="A79" s="398" t="s">
        <v>144</v>
      </c>
      <c r="B79" s="78"/>
      <c r="C79" s="78"/>
      <c r="D79" s="78"/>
      <c r="E79" s="78"/>
      <c r="F79" s="398" t="s">
        <v>145</v>
      </c>
      <c r="G79" s="78"/>
      <c r="H79" s="78"/>
      <c r="I79" s="78"/>
      <c r="J79" s="78"/>
    </row>
    <row r="80" spans="1:10" ht="46.8" x14ac:dyDescent="0.3">
      <c r="A80" s="396" t="s">
        <v>168</v>
      </c>
      <c r="B80" s="77">
        <f>B78+B79</f>
        <v>0</v>
      </c>
      <c r="C80" s="77">
        <f t="shared" ref="C80:D80" si="38">C78+C79</f>
        <v>0</v>
      </c>
      <c r="D80" s="77">
        <f t="shared" si="38"/>
        <v>0</v>
      </c>
      <c r="E80" s="77">
        <f>E78+E79</f>
        <v>0</v>
      </c>
      <c r="F80" s="396" t="s">
        <v>169</v>
      </c>
      <c r="G80" s="77">
        <f>G78+G79</f>
        <v>0</v>
      </c>
      <c r="H80" s="77">
        <f t="shared" ref="H80:I80" si="39">H78+H79</f>
        <v>0</v>
      </c>
      <c r="I80" s="77">
        <f t="shared" si="39"/>
        <v>0</v>
      </c>
      <c r="J80" s="77">
        <f>J78+J79</f>
        <v>0</v>
      </c>
    </row>
    <row r="81" spans="1:11" x14ac:dyDescent="0.3">
      <c r="A81" s="396" t="s">
        <v>148</v>
      </c>
      <c r="B81" s="403"/>
      <c r="C81" s="403"/>
      <c r="D81" s="403"/>
      <c r="E81" s="403"/>
      <c r="F81" s="403" t="s">
        <v>15</v>
      </c>
      <c r="G81" s="404"/>
      <c r="H81" s="404"/>
      <c r="I81" s="404"/>
      <c r="J81" s="404"/>
    </row>
    <row r="82" spans="1:11" ht="31.2" x14ac:dyDescent="0.3">
      <c r="A82" s="274" t="s">
        <v>103</v>
      </c>
      <c r="B82" s="77"/>
      <c r="C82" s="77"/>
      <c r="D82" s="77"/>
      <c r="E82" s="77"/>
      <c r="F82" s="401" t="s">
        <v>104</v>
      </c>
      <c r="G82" s="78"/>
      <c r="H82" s="78"/>
      <c r="I82" s="78"/>
      <c r="J82" s="78"/>
    </row>
    <row r="83" spans="1:11" x14ac:dyDescent="0.3">
      <c r="A83" s="275" t="s">
        <v>149</v>
      </c>
      <c r="B83" s="78"/>
      <c r="C83" s="78"/>
      <c r="D83" s="78"/>
      <c r="E83" s="78"/>
      <c r="F83" s="401" t="s">
        <v>106</v>
      </c>
      <c r="G83" s="78"/>
      <c r="H83" s="78"/>
      <c r="I83" s="78"/>
      <c r="J83" s="78"/>
    </row>
    <row r="84" spans="1:11" ht="31.2" x14ac:dyDescent="0.3">
      <c r="A84" s="275" t="s">
        <v>150</v>
      </c>
      <c r="B84" s="81"/>
      <c r="C84" s="81"/>
      <c r="D84" s="81"/>
      <c r="E84" s="81"/>
      <c r="F84" s="401" t="s">
        <v>108</v>
      </c>
      <c r="G84" s="78"/>
      <c r="H84" s="78"/>
      <c r="I84" s="78"/>
      <c r="J84" s="78"/>
    </row>
    <row r="85" spans="1:11" x14ac:dyDescent="0.3">
      <c r="A85" s="401"/>
      <c r="B85" s="78"/>
      <c r="C85" s="78"/>
      <c r="D85" s="78"/>
      <c r="E85" s="78"/>
      <c r="F85" s="401" t="s">
        <v>151</v>
      </c>
      <c r="G85" s="78"/>
      <c r="H85" s="78"/>
      <c r="I85" s="78"/>
      <c r="J85" s="78"/>
    </row>
    <row r="86" spans="1:11" ht="31.2" x14ac:dyDescent="0.3">
      <c r="A86" s="396" t="s">
        <v>162</v>
      </c>
      <c r="B86" s="77">
        <f>SUM(B82:B84)</f>
        <v>0</v>
      </c>
      <c r="C86" s="77">
        <f t="shared" ref="C86:D86" si="40">SUM(C82:C84)</f>
        <v>0</v>
      </c>
      <c r="D86" s="77">
        <f t="shared" si="40"/>
        <v>0</v>
      </c>
      <c r="E86" s="77">
        <f>SUM(E82:E84)</f>
        <v>0</v>
      </c>
      <c r="F86" s="401" t="s">
        <v>152</v>
      </c>
      <c r="G86" s="78"/>
      <c r="H86" s="78"/>
      <c r="I86" s="78"/>
      <c r="J86" s="78"/>
    </row>
    <row r="87" spans="1:11" ht="31.2" x14ac:dyDescent="0.3">
      <c r="A87" s="398" t="s">
        <v>144</v>
      </c>
      <c r="B87" s="78"/>
      <c r="C87" s="78"/>
      <c r="D87" s="78"/>
      <c r="E87" s="78"/>
      <c r="F87" s="401" t="s">
        <v>153</v>
      </c>
      <c r="G87" s="78"/>
      <c r="H87" s="78"/>
      <c r="I87" s="78"/>
      <c r="J87" s="78"/>
    </row>
    <row r="88" spans="1:11" ht="31.2" x14ac:dyDescent="0.3">
      <c r="A88" s="398"/>
      <c r="B88" s="78"/>
      <c r="C88" s="78"/>
      <c r="D88" s="78"/>
      <c r="E88" s="78"/>
      <c r="F88" s="275" t="s">
        <v>112</v>
      </c>
      <c r="G88" s="78"/>
      <c r="H88" s="78"/>
      <c r="I88" s="78"/>
      <c r="J88" s="78"/>
    </row>
    <row r="89" spans="1:11" ht="46.8" x14ac:dyDescent="0.3">
      <c r="A89" s="396" t="s">
        <v>170</v>
      </c>
      <c r="B89" s="77">
        <f>SUM(B82:B88)</f>
        <v>0</v>
      </c>
      <c r="C89" s="77">
        <f t="shared" ref="C89:D89" si="41">SUM(C82:C88)</f>
        <v>0</v>
      </c>
      <c r="D89" s="77">
        <f t="shared" si="41"/>
        <v>0</v>
      </c>
      <c r="E89" s="77">
        <f>SUM(E82:E88)</f>
        <v>0</v>
      </c>
      <c r="F89" s="396" t="s">
        <v>171</v>
      </c>
      <c r="G89" s="77">
        <f>SUM(G82:G88)</f>
        <v>0</v>
      </c>
      <c r="H89" s="77">
        <f t="shared" ref="H89:J89" si="42">SUM(H82:H88)</f>
        <v>0</v>
      </c>
      <c r="I89" s="77">
        <f t="shared" si="42"/>
        <v>0</v>
      </c>
      <c r="J89" s="77">
        <f t="shared" si="42"/>
        <v>0</v>
      </c>
    </row>
    <row r="90" spans="1:11" x14ac:dyDescent="0.3">
      <c r="B90" s="74">
        <f>B89+B80+B62+B49+B31+B20</f>
        <v>209395825</v>
      </c>
      <c r="C90" s="74">
        <f t="shared" ref="C90:D90" si="43">C89+C80+C62+C49+C31+C20</f>
        <v>225463734</v>
      </c>
      <c r="D90" s="74">
        <f t="shared" si="43"/>
        <v>228307010</v>
      </c>
      <c r="E90" s="409">
        <f>D90/C90*100</f>
        <v>101.26107908777915</v>
      </c>
      <c r="G90" s="74">
        <f>G89+G80+G62+G49+G31+G20</f>
        <v>209395825</v>
      </c>
      <c r="H90" s="74">
        <f t="shared" ref="H90:I90" si="44">H89+H80+H62+H49+H31+H20</f>
        <v>225463734</v>
      </c>
      <c r="I90" s="74">
        <f t="shared" si="44"/>
        <v>126390096</v>
      </c>
      <c r="J90" s="409">
        <f>I90/H90*100</f>
        <v>56.057838552429892</v>
      </c>
      <c r="K90" s="74"/>
    </row>
    <row r="91" spans="1:11" x14ac:dyDescent="0.3">
      <c r="A91" s="70" t="s">
        <v>188</v>
      </c>
      <c r="B91" s="74">
        <f>G90-B90</f>
        <v>0</v>
      </c>
      <c r="C91" s="74">
        <f>H90-C90</f>
        <v>0</v>
      </c>
      <c r="D91" s="74">
        <f>I90-D90</f>
        <v>-101916914</v>
      </c>
      <c r="E91" s="74"/>
    </row>
  </sheetData>
  <sheetProtection selectLockedCells="1" selectUnlockedCells="1"/>
  <mergeCells count="3">
    <mergeCell ref="A4:J4"/>
    <mergeCell ref="A33:J33"/>
    <mergeCell ref="A64:J64"/>
  </mergeCells>
  <phoneticPr fontId="20" type="noConversion"/>
  <pageMargins left="0.74803149606299213" right="0.74803149606299213" top="0.98425196850393704" bottom="0.98425196850393704" header="0.51181102362204722" footer="0.51181102362204722"/>
  <pageSetup paperSize="9" scale="55" firstPageNumber="0" orientation="landscape" r:id="rId1"/>
  <headerFooter alignWithMargins="0">
    <oddHeader>&amp;L&amp;"Times New Roman,Normál"&amp;12Pécsely Község Önkormányzata&amp;C&amp;"Times New Roman,Normál"&amp;12 10. melléklet
az önkormányzat 2022. évi költségvetési gazdálkodási beszámolójáról szóló
4/2023. (V. 30.) önkormányzati rendelethez&amp;R&amp;P. oldal</oddHeader>
  </headerFooter>
  <rowBreaks count="2" manualBreakCount="2">
    <brk id="32" max="9" man="1"/>
    <brk id="63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9"/>
  <sheetViews>
    <sheetView view="pageLayout" zoomScaleNormal="100" workbookViewId="0">
      <selection activeCell="C19" sqref="C19"/>
    </sheetView>
  </sheetViews>
  <sheetFormatPr defaultColWidth="9.109375" defaultRowHeight="15.6" x14ac:dyDescent="0.3"/>
  <cols>
    <col min="1" max="1" width="10" style="36" customWidth="1"/>
    <col min="2" max="2" width="29" style="36" customWidth="1"/>
    <col min="3" max="3" width="15" style="36" bestFit="1" customWidth="1"/>
    <col min="4" max="4" width="12.88671875" style="36" customWidth="1"/>
    <col min="5" max="5" width="13.88671875" style="36" customWidth="1"/>
    <col min="6" max="7" width="11.5546875" style="36" customWidth="1"/>
    <col min="8" max="8" width="11.33203125" style="36" customWidth="1"/>
    <col min="9" max="9" width="11" style="36" customWidth="1"/>
    <col min="10" max="10" width="10.5546875" style="36" customWidth="1"/>
    <col min="11" max="12" width="13.6640625" style="36" customWidth="1"/>
    <col min="13" max="16384" width="9.109375" style="36"/>
  </cols>
  <sheetData>
    <row r="1" spans="1:14" x14ac:dyDescent="0.3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x14ac:dyDescent="0.3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1:14" x14ac:dyDescent="0.3">
      <c r="A3" s="486" t="s">
        <v>286</v>
      </c>
      <c r="B3" s="486"/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122"/>
      <c r="N3" s="122"/>
    </row>
    <row r="4" spans="1:14" x14ac:dyDescent="0.3">
      <c r="A4" s="486" t="s">
        <v>287</v>
      </c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122"/>
      <c r="N4" s="122"/>
    </row>
    <row r="5" spans="1:14" x14ac:dyDescent="0.3">
      <c r="A5" s="122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</row>
    <row r="6" spans="1:14" x14ac:dyDescent="0.3">
      <c r="A6" s="123" t="s">
        <v>258</v>
      </c>
      <c r="B6" s="124" t="s">
        <v>288</v>
      </c>
      <c r="C6" s="124" t="s">
        <v>289</v>
      </c>
      <c r="D6" s="124" t="s">
        <v>841</v>
      </c>
      <c r="E6" s="487" t="s">
        <v>842</v>
      </c>
      <c r="F6" s="123"/>
      <c r="G6" s="123"/>
      <c r="H6" s="123"/>
      <c r="I6" s="123"/>
      <c r="J6" s="488" t="s">
        <v>844</v>
      </c>
      <c r="K6" s="491" t="s">
        <v>290</v>
      </c>
      <c r="L6" s="487" t="s">
        <v>291</v>
      </c>
      <c r="M6" s="122"/>
      <c r="N6" s="122"/>
    </row>
    <row r="7" spans="1:14" x14ac:dyDescent="0.3">
      <c r="A7" s="125"/>
      <c r="B7" s="126"/>
      <c r="C7" s="127" t="s">
        <v>292</v>
      </c>
      <c r="D7" s="127" t="s">
        <v>293</v>
      </c>
      <c r="E7" s="487"/>
      <c r="F7" s="127" t="s">
        <v>723</v>
      </c>
      <c r="G7" s="127" t="s">
        <v>757</v>
      </c>
      <c r="H7" s="128" t="s">
        <v>775</v>
      </c>
      <c r="I7" s="128" t="s">
        <v>843</v>
      </c>
      <c r="J7" s="489"/>
      <c r="K7" s="491"/>
      <c r="L7" s="487"/>
      <c r="M7" s="122"/>
      <c r="N7" s="122"/>
    </row>
    <row r="8" spans="1:14" x14ac:dyDescent="0.3">
      <c r="A8" s="129"/>
      <c r="B8" s="130"/>
      <c r="C8" s="131" t="s">
        <v>294</v>
      </c>
      <c r="D8" s="132"/>
      <c r="E8" s="487"/>
      <c r="F8" s="131"/>
      <c r="G8" s="131"/>
      <c r="H8" s="133"/>
      <c r="I8" s="133"/>
      <c r="J8" s="490"/>
      <c r="K8" s="491"/>
      <c r="L8" s="487"/>
      <c r="M8" s="122"/>
      <c r="N8" s="122"/>
    </row>
    <row r="9" spans="1:14" x14ac:dyDescent="0.3">
      <c r="A9" s="134" t="s">
        <v>268</v>
      </c>
      <c r="B9" s="135" t="s">
        <v>269</v>
      </c>
      <c r="C9" s="135" t="s">
        <v>270</v>
      </c>
      <c r="D9" s="135" t="s">
        <v>271</v>
      </c>
      <c r="E9" s="135" t="s">
        <v>272</v>
      </c>
      <c r="F9" s="135" t="s">
        <v>295</v>
      </c>
      <c r="G9" s="135" t="s">
        <v>296</v>
      </c>
      <c r="H9" s="135" t="s">
        <v>297</v>
      </c>
      <c r="I9" s="135" t="s">
        <v>298</v>
      </c>
      <c r="J9" s="135" t="s">
        <v>299</v>
      </c>
      <c r="K9" s="136" t="s">
        <v>300</v>
      </c>
      <c r="L9" s="137" t="s">
        <v>301</v>
      </c>
      <c r="M9" s="122"/>
      <c r="N9" s="122"/>
    </row>
    <row r="10" spans="1:14" x14ac:dyDescent="0.3">
      <c r="A10" s="425" t="s">
        <v>268</v>
      </c>
      <c r="B10" s="148" t="s">
        <v>302</v>
      </c>
      <c r="C10" s="138"/>
      <c r="D10" s="139"/>
      <c r="E10" s="140"/>
      <c r="F10" s="140"/>
      <c r="G10" s="140"/>
      <c r="H10" s="140"/>
      <c r="I10" s="140"/>
      <c r="J10" s="140"/>
      <c r="K10" s="140"/>
      <c r="L10" s="141"/>
      <c r="M10" s="122"/>
      <c r="N10" s="122"/>
    </row>
    <row r="11" spans="1:14" x14ac:dyDescent="0.3">
      <c r="A11" s="125"/>
      <c r="B11" s="143" t="s">
        <v>303</v>
      </c>
      <c r="C11" s="142"/>
      <c r="D11" s="143"/>
      <c r="E11" s="143"/>
      <c r="F11" s="143"/>
      <c r="G11" s="143"/>
      <c r="H11" s="143"/>
      <c r="I11" s="143"/>
      <c r="J11" s="143"/>
      <c r="K11" s="144"/>
      <c r="L11" s="141"/>
      <c r="M11" s="122"/>
      <c r="N11" s="122"/>
    </row>
    <row r="12" spans="1:14" x14ac:dyDescent="0.3">
      <c r="A12" s="145"/>
      <c r="B12" s="146"/>
      <c r="C12" s="146"/>
      <c r="D12" s="146"/>
      <c r="E12" s="146"/>
      <c r="F12" s="146"/>
      <c r="G12" s="146"/>
      <c r="H12" s="146"/>
      <c r="I12" s="146"/>
      <c r="J12" s="146"/>
      <c r="K12" s="147"/>
      <c r="L12" s="141"/>
      <c r="M12" s="122"/>
      <c r="N12" s="122"/>
    </row>
    <row r="13" spans="1:14" x14ac:dyDescent="0.3">
      <c r="A13" s="425" t="s">
        <v>269</v>
      </c>
      <c r="B13" s="139" t="s">
        <v>304</v>
      </c>
      <c r="C13" s="138"/>
      <c r="D13" s="148"/>
      <c r="E13" s="148"/>
      <c r="F13" s="148"/>
      <c r="G13" s="148"/>
      <c r="H13" s="148"/>
      <c r="I13" s="148"/>
      <c r="J13" s="148"/>
      <c r="K13" s="149"/>
      <c r="L13" s="141"/>
      <c r="M13" s="122"/>
      <c r="N13" s="122"/>
    </row>
    <row r="14" spans="1:14" x14ac:dyDescent="0.3">
      <c r="A14" s="125"/>
      <c r="B14" s="426" t="s">
        <v>305</v>
      </c>
      <c r="C14" s="142"/>
      <c r="D14" s="154">
        <f>D17+D20+D22+D24</f>
        <v>0</v>
      </c>
      <c r="E14" s="154">
        <f>E17+E20+E22+E24</f>
        <v>0</v>
      </c>
      <c r="F14" s="154">
        <f>F17+F20+F22+F24</f>
        <v>0</v>
      </c>
      <c r="G14" s="154">
        <f>G17+G20+G22+G24</f>
        <v>0</v>
      </c>
      <c r="H14" s="154">
        <f>H17+H20+H22+H24</f>
        <v>0</v>
      </c>
      <c r="I14" s="154"/>
      <c r="J14" s="154">
        <f>J17+J20+J22+J24</f>
        <v>0</v>
      </c>
      <c r="K14" s="154">
        <f>K17+K20+K22+K24</f>
        <v>0</v>
      </c>
      <c r="L14" s="154">
        <f>L17+L20+L22+L24</f>
        <v>0</v>
      </c>
      <c r="M14" s="122"/>
      <c r="N14" s="122"/>
    </row>
    <row r="15" spans="1:14" x14ac:dyDescent="0.3">
      <c r="A15" s="145"/>
      <c r="B15" s="150"/>
      <c r="C15" s="151"/>
      <c r="D15" s="152"/>
      <c r="E15" s="152"/>
      <c r="F15" s="152"/>
      <c r="G15" s="152"/>
      <c r="H15" s="152"/>
      <c r="I15" s="152"/>
      <c r="J15" s="154"/>
      <c r="K15" s="155"/>
      <c r="L15" s="153"/>
      <c r="M15" s="122"/>
      <c r="N15" s="122"/>
    </row>
    <row r="16" spans="1:14" x14ac:dyDescent="0.3">
      <c r="A16" s="145"/>
      <c r="B16" s="150"/>
      <c r="C16" s="151"/>
      <c r="D16" s="152"/>
      <c r="E16" s="152"/>
      <c r="F16" s="152"/>
      <c r="G16" s="152"/>
      <c r="H16" s="152"/>
      <c r="I16" s="152"/>
      <c r="J16" s="154"/>
      <c r="K16" s="155"/>
      <c r="L16" s="153"/>
      <c r="M16" s="122"/>
      <c r="N16" s="122"/>
    </row>
    <row r="17" spans="1:14" x14ac:dyDescent="0.3">
      <c r="A17" s="145" t="s">
        <v>297</v>
      </c>
      <c r="B17" s="150" t="s">
        <v>306</v>
      </c>
      <c r="C17" s="151"/>
      <c r="D17" s="152">
        <f>SUM(D15:D15)</f>
        <v>0</v>
      </c>
      <c r="E17" s="152">
        <f>SUM(E15:E15)</f>
        <v>0</v>
      </c>
      <c r="F17" s="152">
        <f t="shared" ref="F17:L17" si="0">SUM(F15:F16)</f>
        <v>0</v>
      </c>
      <c r="G17" s="152">
        <f t="shared" si="0"/>
        <v>0</v>
      </c>
      <c r="H17" s="152">
        <f t="shared" si="0"/>
        <v>0</v>
      </c>
      <c r="I17" s="152">
        <f t="shared" si="0"/>
        <v>0</v>
      </c>
      <c r="J17" s="152">
        <f t="shared" si="0"/>
        <v>0</v>
      </c>
      <c r="K17" s="152">
        <f t="shared" si="0"/>
        <v>0</v>
      </c>
      <c r="L17" s="152">
        <f t="shared" si="0"/>
        <v>0</v>
      </c>
      <c r="M17" s="157"/>
      <c r="N17" s="157"/>
    </row>
    <row r="18" spans="1:14" x14ac:dyDescent="0.3">
      <c r="A18" s="145"/>
      <c r="B18" s="150"/>
      <c r="C18" s="158"/>
      <c r="D18" s="152"/>
      <c r="E18" s="152"/>
      <c r="F18" s="152"/>
      <c r="G18" s="152"/>
      <c r="H18" s="152"/>
      <c r="I18" s="152"/>
      <c r="J18" s="154"/>
      <c r="K18" s="155"/>
      <c r="L18" s="153"/>
      <c r="M18" s="157"/>
      <c r="N18" s="157"/>
    </row>
    <row r="19" spans="1:14" x14ac:dyDescent="0.3">
      <c r="A19" s="145"/>
      <c r="B19" s="150"/>
      <c r="C19" s="158"/>
      <c r="D19" s="152"/>
      <c r="E19" s="152"/>
      <c r="F19" s="152"/>
      <c r="G19" s="152"/>
      <c r="H19" s="152"/>
      <c r="I19" s="152"/>
      <c r="J19" s="154"/>
      <c r="K19" s="155"/>
      <c r="L19" s="152"/>
      <c r="M19" s="157"/>
      <c r="N19" s="157"/>
    </row>
    <row r="20" spans="1:14" x14ac:dyDescent="0.3">
      <c r="A20" s="145">
        <v>14</v>
      </c>
      <c r="B20" s="150" t="s">
        <v>307</v>
      </c>
      <c r="C20" s="151"/>
      <c r="D20" s="152">
        <f t="shared" ref="D20:L20" si="1">SUM(D18:D19)</f>
        <v>0</v>
      </c>
      <c r="E20" s="152">
        <f t="shared" si="1"/>
        <v>0</v>
      </c>
      <c r="F20" s="152">
        <f t="shared" si="1"/>
        <v>0</v>
      </c>
      <c r="G20" s="152">
        <f t="shared" si="1"/>
        <v>0</v>
      </c>
      <c r="H20" s="152">
        <f t="shared" si="1"/>
        <v>0</v>
      </c>
      <c r="I20" s="152">
        <f t="shared" si="1"/>
        <v>0</v>
      </c>
      <c r="J20" s="152">
        <f t="shared" si="1"/>
        <v>0</v>
      </c>
      <c r="K20" s="152">
        <f t="shared" si="1"/>
        <v>0</v>
      </c>
      <c r="L20" s="152">
        <f t="shared" si="1"/>
        <v>0</v>
      </c>
      <c r="M20" s="157"/>
      <c r="N20" s="157"/>
    </row>
    <row r="21" spans="1:14" x14ac:dyDescent="0.3">
      <c r="A21" s="145"/>
      <c r="B21" s="150"/>
      <c r="C21" s="158"/>
      <c r="D21" s="152"/>
      <c r="E21" s="152"/>
      <c r="F21" s="152"/>
      <c r="G21" s="152"/>
      <c r="H21" s="152"/>
      <c r="I21" s="152"/>
      <c r="J21" s="154"/>
      <c r="K21" s="155"/>
      <c r="L21" s="152"/>
      <c r="M21" s="157"/>
      <c r="N21" s="157"/>
    </row>
    <row r="22" spans="1:14" ht="31.2" x14ac:dyDescent="0.3">
      <c r="A22" s="145">
        <v>16</v>
      </c>
      <c r="B22" s="150" t="s">
        <v>308</v>
      </c>
      <c r="C22" s="151"/>
      <c r="D22" s="152">
        <f t="shared" ref="D22:L22" si="2">SUM(D21)</f>
        <v>0</v>
      </c>
      <c r="E22" s="152">
        <f t="shared" si="2"/>
        <v>0</v>
      </c>
      <c r="F22" s="152">
        <f t="shared" si="2"/>
        <v>0</v>
      </c>
      <c r="G22" s="152">
        <f t="shared" si="2"/>
        <v>0</v>
      </c>
      <c r="H22" s="152">
        <f t="shared" si="2"/>
        <v>0</v>
      </c>
      <c r="I22" s="152"/>
      <c r="J22" s="152">
        <f t="shared" si="2"/>
        <v>0</v>
      </c>
      <c r="K22" s="152">
        <f t="shared" si="2"/>
        <v>0</v>
      </c>
      <c r="L22" s="152">
        <f t="shared" si="2"/>
        <v>0</v>
      </c>
      <c r="M22" s="157"/>
      <c r="N22" s="157"/>
    </row>
    <row r="23" spans="1:14" x14ac:dyDescent="0.3">
      <c r="A23" s="145"/>
      <c r="B23" s="150"/>
      <c r="C23" s="158"/>
      <c r="D23" s="152"/>
      <c r="E23" s="152"/>
      <c r="F23" s="152"/>
      <c r="G23" s="152"/>
      <c r="H23" s="152"/>
      <c r="I23" s="152"/>
      <c r="J23" s="154"/>
      <c r="K23" s="155"/>
      <c r="L23" s="152"/>
      <c r="M23" s="157"/>
      <c r="N23" s="157"/>
    </row>
    <row r="24" spans="1:14" ht="31.2" x14ac:dyDescent="0.3">
      <c r="A24" s="145">
        <v>18</v>
      </c>
      <c r="B24" s="150" t="s">
        <v>309</v>
      </c>
      <c r="C24" s="151"/>
      <c r="D24" s="152">
        <f t="shared" ref="D24:L24" si="3">SUM(D23)</f>
        <v>0</v>
      </c>
      <c r="E24" s="152">
        <f t="shared" si="3"/>
        <v>0</v>
      </c>
      <c r="F24" s="152">
        <f t="shared" si="3"/>
        <v>0</v>
      </c>
      <c r="G24" s="152">
        <f t="shared" si="3"/>
        <v>0</v>
      </c>
      <c r="H24" s="152">
        <f t="shared" si="3"/>
        <v>0</v>
      </c>
      <c r="I24" s="152"/>
      <c r="J24" s="152">
        <f t="shared" si="3"/>
        <v>0</v>
      </c>
      <c r="K24" s="152">
        <f t="shared" si="3"/>
        <v>0</v>
      </c>
      <c r="L24" s="152">
        <f t="shared" si="3"/>
        <v>0</v>
      </c>
      <c r="M24" s="157"/>
      <c r="N24" s="157"/>
    </row>
    <row r="25" spans="1:14" x14ac:dyDescent="0.3">
      <c r="A25" s="134" t="s">
        <v>268</v>
      </c>
      <c r="B25" s="135" t="s">
        <v>269</v>
      </c>
      <c r="C25" s="135" t="s">
        <v>270</v>
      </c>
      <c r="D25" s="135" t="s">
        <v>271</v>
      </c>
      <c r="E25" s="135" t="s">
        <v>272</v>
      </c>
      <c r="F25" s="135" t="s">
        <v>295</v>
      </c>
      <c r="G25" s="135" t="s">
        <v>296</v>
      </c>
      <c r="H25" s="135" t="s">
        <v>297</v>
      </c>
      <c r="I25" s="135" t="s">
        <v>298</v>
      </c>
      <c r="J25" s="135" t="s">
        <v>299</v>
      </c>
      <c r="K25" s="136" t="s">
        <v>300</v>
      </c>
      <c r="L25" s="137" t="s">
        <v>301</v>
      </c>
      <c r="M25" s="122"/>
      <c r="N25" s="122"/>
    </row>
    <row r="26" spans="1:14" x14ac:dyDescent="0.3">
      <c r="A26" s="145">
        <v>19</v>
      </c>
      <c r="B26" s="146" t="s">
        <v>310</v>
      </c>
      <c r="C26" s="160"/>
      <c r="D26" s="154">
        <f t="shared" ref="D26:L26" si="4">SUM(D27:D27)</f>
        <v>0</v>
      </c>
      <c r="E26" s="154">
        <f t="shared" si="4"/>
        <v>0</v>
      </c>
      <c r="F26" s="154">
        <f t="shared" si="4"/>
        <v>0</v>
      </c>
      <c r="G26" s="154">
        <f t="shared" si="4"/>
        <v>0</v>
      </c>
      <c r="H26" s="154">
        <f t="shared" si="4"/>
        <v>0</v>
      </c>
      <c r="I26" s="154">
        <f t="shared" si="4"/>
        <v>0</v>
      </c>
      <c r="J26" s="154">
        <f t="shared" si="4"/>
        <v>0</v>
      </c>
      <c r="K26" s="154">
        <f t="shared" si="4"/>
        <v>0</v>
      </c>
      <c r="L26" s="154">
        <f t="shared" si="4"/>
        <v>0</v>
      </c>
      <c r="M26" s="122"/>
      <c r="N26" s="122"/>
    </row>
    <row r="27" spans="1:14" x14ac:dyDescent="0.3">
      <c r="A27" s="145">
        <v>20</v>
      </c>
      <c r="B27" s="161"/>
      <c r="C27" s="162"/>
      <c r="D27" s="163"/>
      <c r="E27" s="163"/>
      <c r="F27" s="164"/>
      <c r="G27" s="164"/>
      <c r="H27" s="164"/>
      <c r="I27" s="164"/>
      <c r="J27" s="154"/>
      <c r="K27" s="155"/>
      <c r="L27" s="152"/>
      <c r="M27" s="122"/>
      <c r="N27" s="122"/>
    </row>
    <row r="28" spans="1:14" x14ac:dyDescent="0.3">
      <c r="A28" s="145"/>
      <c r="B28" s="165"/>
      <c r="C28" s="166"/>
      <c r="D28" s="154"/>
      <c r="E28" s="154"/>
      <c r="F28" s="154"/>
      <c r="G28" s="154"/>
      <c r="H28" s="154"/>
      <c r="I28" s="154"/>
      <c r="J28" s="154"/>
      <c r="K28" s="155">
        <f>G28+H28+J28+I28</f>
        <v>0</v>
      </c>
      <c r="L28" s="152">
        <f>D28+E28+F28+K28</f>
        <v>0</v>
      </c>
      <c r="M28" s="122"/>
      <c r="N28" s="122"/>
    </row>
    <row r="29" spans="1:14" x14ac:dyDescent="0.3">
      <c r="A29" s="134"/>
      <c r="B29" s="159" t="s">
        <v>311</v>
      </c>
      <c r="C29" s="160"/>
      <c r="D29" s="156">
        <f t="shared" ref="D29:L29" si="5">D26+D14</f>
        <v>0</v>
      </c>
      <c r="E29" s="156">
        <f t="shared" si="5"/>
        <v>0</v>
      </c>
      <c r="F29" s="156">
        <f t="shared" si="5"/>
        <v>0</v>
      </c>
      <c r="G29" s="156">
        <f t="shared" si="5"/>
        <v>0</v>
      </c>
      <c r="H29" s="156">
        <f t="shared" si="5"/>
        <v>0</v>
      </c>
      <c r="I29" s="156">
        <f t="shared" si="5"/>
        <v>0</v>
      </c>
      <c r="J29" s="156">
        <f t="shared" si="5"/>
        <v>0</v>
      </c>
      <c r="K29" s="156">
        <f t="shared" si="5"/>
        <v>0</v>
      </c>
      <c r="L29" s="156">
        <f t="shared" si="5"/>
        <v>0</v>
      </c>
      <c r="M29" s="122"/>
      <c r="N29" s="122"/>
    </row>
  </sheetData>
  <mergeCells count="6">
    <mergeCell ref="A3:L3"/>
    <mergeCell ref="A4:L4"/>
    <mergeCell ref="E6:E8"/>
    <mergeCell ref="J6:J8"/>
    <mergeCell ref="K6:K8"/>
    <mergeCell ref="L6:L8"/>
  </mergeCells>
  <pageMargins left="0.7" right="0.7" top="0.75" bottom="0.75" header="0.3" footer="0.3"/>
  <pageSetup paperSize="9" scale="80" orientation="landscape" r:id="rId1"/>
  <headerFooter>
    <oddHeader>&amp;L&amp;"Times New Roman,Normál"&amp;12Pécsely Község Önkormányzata&amp;C&amp;"Times New Roman,Normál"&amp;12 11. melléklet
az önkormányzat 2022. évi költségvetési gazdálkodási beszámolójáról szóló
4/2023. (V. 30.) önkormányzati rendelethez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H39"/>
  <sheetViews>
    <sheetView view="pageLayout" zoomScaleNormal="100" workbookViewId="0">
      <selection activeCell="G15" sqref="G15"/>
    </sheetView>
  </sheetViews>
  <sheetFormatPr defaultColWidth="9.109375" defaultRowHeight="15.6" x14ac:dyDescent="0.3"/>
  <cols>
    <col min="1" max="1" width="9" style="167" bestFit="1" customWidth="1"/>
    <col min="2" max="2" width="33.5546875" style="167" customWidth="1"/>
    <col min="3" max="3" width="10" style="167" customWidth="1"/>
    <col min="4" max="16384" width="9.109375" style="167"/>
  </cols>
  <sheetData>
    <row r="3" spans="1:8" x14ac:dyDescent="0.3">
      <c r="A3" s="492" t="s">
        <v>322</v>
      </c>
      <c r="B3" s="492"/>
      <c r="C3" s="492"/>
      <c r="D3" s="492"/>
      <c r="E3" s="492"/>
      <c r="F3" s="492"/>
      <c r="G3" s="492"/>
      <c r="H3" s="492"/>
    </row>
    <row r="4" spans="1:8" x14ac:dyDescent="0.3">
      <c r="A4" s="492" t="s">
        <v>323</v>
      </c>
      <c r="B4" s="492"/>
      <c r="C4" s="492"/>
      <c r="D4" s="492"/>
      <c r="E4" s="492"/>
      <c r="F4" s="492"/>
      <c r="G4" s="492"/>
      <c r="H4" s="492"/>
    </row>
    <row r="5" spans="1:8" x14ac:dyDescent="0.3">
      <c r="A5" s="172"/>
      <c r="B5" s="172"/>
      <c r="C5" s="172"/>
      <c r="D5" s="172"/>
      <c r="E5" s="172"/>
      <c r="F5" s="172"/>
      <c r="G5" s="172"/>
      <c r="H5" s="172"/>
    </row>
    <row r="7" spans="1:8" x14ac:dyDescent="0.3">
      <c r="A7" s="494" t="s">
        <v>258</v>
      </c>
      <c r="B7" s="494" t="s">
        <v>324</v>
      </c>
      <c r="C7" s="496" t="s">
        <v>758</v>
      </c>
      <c r="D7" s="496" t="s">
        <v>759</v>
      </c>
      <c r="E7" s="493" t="s">
        <v>355</v>
      </c>
      <c r="F7" s="493"/>
      <c r="G7" s="493"/>
      <c r="H7" s="493"/>
    </row>
    <row r="8" spans="1:8" x14ac:dyDescent="0.3">
      <c r="A8" s="495"/>
      <c r="B8" s="495"/>
      <c r="C8" s="497"/>
      <c r="D8" s="497"/>
      <c r="E8" s="427" t="s">
        <v>723</v>
      </c>
      <c r="F8" s="427" t="s">
        <v>757</v>
      </c>
      <c r="G8" s="427" t="s">
        <v>775</v>
      </c>
      <c r="H8" s="428" t="s">
        <v>843</v>
      </c>
    </row>
    <row r="9" spans="1:8" x14ac:dyDescent="0.3">
      <c r="A9" s="173"/>
      <c r="B9" s="173"/>
      <c r="C9" s="174"/>
      <c r="D9" s="173"/>
      <c r="E9" s="173"/>
      <c r="F9" s="174"/>
      <c r="G9" s="174"/>
      <c r="H9" s="173"/>
    </row>
    <row r="10" spans="1:8" x14ac:dyDescent="0.3">
      <c r="A10" s="429" t="s">
        <v>268</v>
      </c>
      <c r="B10" s="429" t="s">
        <v>269</v>
      </c>
      <c r="C10" s="430" t="s">
        <v>270</v>
      </c>
      <c r="D10" s="430" t="s">
        <v>271</v>
      </c>
      <c r="E10" s="430" t="s">
        <v>272</v>
      </c>
      <c r="F10" s="430" t="s">
        <v>295</v>
      </c>
      <c r="G10" s="430" t="s">
        <v>296</v>
      </c>
      <c r="H10" s="430" t="s">
        <v>297</v>
      </c>
    </row>
    <row r="11" spans="1:8" x14ac:dyDescent="0.3">
      <c r="A11" s="431"/>
      <c r="B11" s="432" t="s">
        <v>782</v>
      </c>
      <c r="C11" s="431"/>
      <c r="D11" s="431"/>
      <c r="E11" s="431"/>
      <c r="F11" s="431"/>
      <c r="G11" s="431"/>
      <c r="H11" s="431"/>
    </row>
    <row r="12" spans="1:8" ht="31.2" x14ac:dyDescent="0.3">
      <c r="A12" s="431" t="s">
        <v>268</v>
      </c>
      <c r="B12" s="433" t="s">
        <v>325</v>
      </c>
      <c r="C12" s="175"/>
      <c r="D12" s="175"/>
      <c r="E12" s="176"/>
      <c r="F12" s="176"/>
      <c r="G12" s="176"/>
      <c r="H12" s="176"/>
    </row>
    <row r="13" spans="1:8" x14ac:dyDescent="0.3">
      <c r="A13" s="173" t="s">
        <v>269</v>
      </c>
      <c r="B13" s="177"/>
      <c r="C13" s="177"/>
      <c r="D13" s="177"/>
      <c r="E13" s="177"/>
      <c r="F13" s="177"/>
      <c r="G13" s="177"/>
      <c r="H13" s="177"/>
    </row>
    <row r="14" spans="1:8" x14ac:dyDescent="0.3">
      <c r="A14" s="431" t="s">
        <v>270</v>
      </c>
      <c r="B14" s="176" t="s">
        <v>326</v>
      </c>
      <c r="C14" s="176"/>
      <c r="D14" s="176"/>
      <c r="E14" s="176"/>
      <c r="F14" s="176"/>
      <c r="G14" s="176"/>
      <c r="H14" s="176"/>
    </row>
    <row r="15" spans="1:8" x14ac:dyDescent="0.3">
      <c r="A15" s="431" t="s">
        <v>271</v>
      </c>
      <c r="B15" s="176"/>
      <c r="C15" s="176"/>
      <c r="D15" s="176"/>
      <c r="E15" s="176"/>
      <c r="F15" s="176"/>
      <c r="G15" s="176"/>
      <c r="H15" s="176"/>
    </row>
    <row r="16" spans="1:8" x14ac:dyDescent="0.3">
      <c r="A16" s="434" t="s">
        <v>272</v>
      </c>
      <c r="B16" s="176" t="s">
        <v>327</v>
      </c>
      <c r="C16" s="178"/>
      <c r="D16" s="178"/>
      <c r="E16" s="178"/>
      <c r="F16" s="178"/>
      <c r="G16" s="178"/>
      <c r="H16" s="178"/>
    </row>
    <row r="17" spans="1:8" ht="31.2" x14ac:dyDescent="0.3">
      <c r="A17" s="431" t="s">
        <v>295</v>
      </c>
      <c r="B17" s="433" t="s">
        <v>328</v>
      </c>
      <c r="C17" s="175"/>
      <c r="D17" s="175"/>
      <c r="E17" s="180"/>
      <c r="F17" s="180"/>
      <c r="G17" s="180"/>
      <c r="H17" s="180"/>
    </row>
    <row r="18" spans="1:8" x14ac:dyDescent="0.3">
      <c r="A18" s="173" t="s">
        <v>296</v>
      </c>
      <c r="B18" s="177"/>
      <c r="C18" s="177"/>
      <c r="D18" s="177"/>
      <c r="E18" s="179"/>
      <c r="F18" s="179"/>
      <c r="G18" s="179"/>
      <c r="H18" s="179"/>
    </row>
    <row r="19" spans="1:8" x14ac:dyDescent="0.3">
      <c r="A19" s="431" t="s">
        <v>297</v>
      </c>
      <c r="B19" s="176" t="s">
        <v>329</v>
      </c>
      <c r="C19" s="176"/>
      <c r="D19" s="176"/>
      <c r="E19" s="180"/>
      <c r="F19" s="180"/>
      <c r="G19" s="180"/>
      <c r="H19" s="180"/>
    </row>
    <row r="20" spans="1:8" x14ac:dyDescent="0.3">
      <c r="A20" s="431" t="s">
        <v>298</v>
      </c>
      <c r="B20" s="177"/>
      <c r="C20" s="177"/>
      <c r="D20" s="177"/>
      <c r="E20" s="180"/>
      <c r="F20" s="180"/>
      <c r="G20" s="180"/>
      <c r="H20" s="180"/>
    </row>
    <row r="21" spans="1:8" x14ac:dyDescent="0.3">
      <c r="A21" s="434" t="s">
        <v>299</v>
      </c>
      <c r="B21" s="178" t="s">
        <v>330</v>
      </c>
      <c r="C21" s="178"/>
      <c r="D21" s="178"/>
      <c r="E21" s="181"/>
      <c r="F21" s="181"/>
      <c r="G21" s="181"/>
      <c r="H21" s="181"/>
    </row>
    <row r="22" spans="1:8" x14ac:dyDescent="0.3">
      <c r="A22" s="431" t="s">
        <v>300</v>
      </c>
      <c r="B22" s="176" t="s">
        <v>331</v>
      </c>
      <c r="C22" s="175"/>
      <c r="D22" s="175"/>
      <c r="E22" s="180"/>
      <c r="F22" s="180"/>
      <c r="G22" s="180"/>
      <c r="H22" s="180"/>
    </row>
    <row r="23" spans="1:8" x14ac:dyDescent="0.3">
      <c r="A23" s="431" t="s">
        <v>301</v>
      </c>
      <c r="B23" s="432" t="s">
        <v>783</v>
      </c>
      <c r="C23" s="431"/>
      <c r="D23" s="431"/>
      <c r="E23" s="431"/>
      <c r="F23" s="431"/>
      <c r="G23" s="431"/>
      <c r="H23" s="431"/>
    </row>
    <row r="24" spans="1:8" ht="31.2" x14ac:dyDescent="0.3">
      <c r="A24" s="431" t="s">
        <v>332</v>
      </c>
      <c r="B24" s="433" t="s">
        <v>325</v>
      </c>
      <c r="C24" s="175"/>
      <c r="D24" s="175"/>
      <c r="E24" s="176"/>
      <c r="F24" s="176"/>
      <c r="G24" s="176"/>
      <c r="H24" s="176"/>
    </row>
    <row r="25" spans="1:8" x14ac:dyDescent="0.3">
      <c r="A25" s="173" t="s">
        <v>333</v>
      </c>
      <c r="B25" s="177"/>
      <c r="C25" s="177"/>
      <c r="D25" s="177"/>
      <c r="E25" s="177"/>
      <c r="F25" s="177"/>
      <c r="G25" s="177"/>
      <c r="H25" s="177"/>
    </row>
    <row r="26" spans="1:8" x14ac:dyDescent="0.3">
      <c r="A26" s="431" t="s">
        <v>334</v>
      </c>
      <c r="B26" s="176" t="s">
        <v>326</v>
      </c>
      <c r="C26" s="176"/>
      <c r="D26" s="176"/>
      <c r="E26" s="176"/>
      <c r="F26" s="176"/>
      <c r="G26" s="176"/>
      <c r="H26" s="176"/>
    </row>
    <row r="27" spans="1:8" x14ac:dyDescent="0.3">
      <c r="A27" s="431" t="s">
        <v>335</v>
      </c>
      <c r="B27" s="176"/>
      <c r="C27" s="176"/>
      <c r="D27" s="176"/>
      <c r="E27" s="176"/>
      <c r="F27" s="176"/>
      <c r="G27" s="176"/>
      <c r="H27" s="176"/>
    </row>
    <row r="28" spans="1:8" x14ac:dyDescent="0.3">
      <c r="A28" s="434" t="s">
        <v>336</v>
      </c>
      <c r="B28" s="176" t="s">
        <v>327</v>
      </c>
      <c r="C28" s="178"/>
      <c r="D28" s="178"/>
      <c r="E28" s="178"/>
      <c r="F28" s="178"/>
      <c r="G28" s="178"/>
      <c r="H28" s="178"/>
    </row>
    <row r="29" spans="1:8" ht="31.2" x14ac:dyDescent="0.3">
      <c r="A29" s="431" t="s">
        <v>337</v>
      </c>
      <c r="B29" s="433" t="s">
        <v>328</v>
      </c>
      <c r="C29" s="175"/>
      <c r="D29" s="175"/>
      <c r="E29" s="180"/>
      <c r="F29" s="180"/>
      <c r="G29" s="180"/>
      <c r="H29" s="180"/>
    </row>
    <row r="30" spans="1:8" x14ac:dyDescent="0.3">
      <c r="A30" s="173" t="s">
        <v>338</v>
      </c>
      <c r="B30" s="177"/>
      <c r="C30" s="177"/>
      <c r="D30" s="177"/>
      <c r="E30" s="179"/>
      <c r="F30" s="179"/>
      <c r="G30" s="179"/>
      <c r="H30" s="179"/>
    </row>
    <row r="31" spans="1:8" x14ac:dyDescent="0.3">
      <c r="A31" s="431" t="s">
        <v>339</v>
      </c>
      <c r="B31" s="176"/>
      <c r="C31" s="176"/>
      <c r="D31" s="176"/>
      <c r="E31" s="180"/>
      <c r="F31" s="180"/>
      <c r="G31" s="180"/>
      <c r="H31" s="180"/>
    </row>
    <row r="32" spans="1:8" x14ac:dyDescent="0.3">
      <c r="A32" s="431" t="s">
        <v>340</v>
      </c>
      <c r="B32" s="176"/>
      <c r="C32" s="176"/>
      <c r="D32" s="176"/>
      <c r="E32" s="180"/>
      <c r="F32" s="180"/>
      <c r="G32" s="180"/>
      <c r="H32" s="180"/>
    </row>
    <row r="33" spans="1:8" x14ac:dyDescent="0.3">
      <c r="A33" s="431" t="s">
        <v>341</v>
      </c>
      <c r="B33" s="176" t="s">
        <v>326</v>
      </c>
      <c r="C33" s="176"/>
      <c r="D33" s="176"/>
      <c r="E33" s="180"/>
      <c r="F33" s="180"/>
      <c r="G33" s="180"/>
      <c r="H33" s="180"/>
    </row>
    <row r="34" spans="1:8" x14ac:dyDescent="0.3">
      <c r="A34" s="431" t="s">
        <v>342</v>
      </c>
      <c r="B34" s="176"/>
      <c r="C34" s="176"/>
      <c r="D34" s="176"/>
      <c r="E34" s="180"/>
      <c r="F34" s="180"/>
      <c r="G34" s="180"/>
      <c r="H34" s="180"/>
    </row>
    <row r="35" spans="1:8" x14ac:dyDescent="0.3">
      <c r="A35" s="431" t="s">
        <v>343</v>
      </c>
      <c r="B35" s="176"/>
      <c r="C35" s="176"/>
      <c r="D35" s="176"/>
      <c r="E35" s="180"/>
      <c r="F35" s="180"/>
      <c r="G35" s="180"/>
      <c r="H35" s="180"/>
    </row>
    <row r="36" spans="1:8" x14ac:dyDescent="0.3">
      <c r="A36" s="431" t="s">
        <v>344</v>
      </c>
      <c r="C36" s="176"/>
      <c r="D36" s="176"/>
      <c r="E36" s="180"/>
      <c r="F36" s="180"/>
      <c r="G36" s="180"/>
      <c r="H36" s="180"/>
    </row>
    <row r="37" spans="1:8" x14ac:dyDescent="0.3">
      <c r="A37" s="434" t="s">
        <v>345</v>
      </c>
      <c r="B37" s="178" t="s">
        <v>327</v>
      </c>
      <c r="C37" s="178"/>
      <c r="D37" s="178"/>
      <c r="E37" s="181"/>
      <c r="F37" s="181"/>
      <c r="G37" s="181"/>
      <c r="H37" s="181"/>
    </row>
    <row r="38" spans="1:8" x14ac:dyDescent="0.3">
      <c r="A38" s="431" t="s">
        <v>346</v>
      </c>
      <c r="B38" s="176" t="s">
        <v>347</v>
      </c>
      <c r="C38" s="175"/>
      <c r="D38" s="175"/>
      <c r="E38" s="180"/>
      <c r="F38" s="180"/>
      <c r="G38" s="180"/>
      <c r="H38" s="180"/>
    </row>
    <row r="39" spans="1:8" x14ac:dyDescent="0.3">
      <c r="A39" s="431" t="s">
        <v>348</v>
      </c>
      <c r="B39" s="176" t="s">
        <v>349</v>
      </c>
      <c r="C39" s="176">
        <v>0</v>
      </c>
      <c r="D39" s="176">
        <v>0</v>
      </c>
      <c r="E39" s="180">
        <f>E22+E38</f>
        <v>0</v>
      </c>
      <c r="F39" s="180">
        <f>F22+F38</f>
        <v>0</v>
      </c>
      <c r="G39" s="180">
        <f>G22+G38</f>
        <v>0</v>
      </c>
      <c r="H39" s="180">
        <f>H22+H38</f>
        <v>0</v>
      </c>
    </row>
  </sheetData>
  <mergeCells count="7">
    <mergeCell ref="A3:H3"/>
    <mergeCell ref="A4:H4"/>
    <mergeCell ref="E7:H7"/>
    <mergeCell ref="A7:A8"/>
    <mergeCell ref="B7:B8"/>
    <mergeCell ref="C7:C8"/>
    <mergeCell ref="D7:D8"/>
  </mergeCells>
  <pageMargins left="0.70866141732283472" right="0.70866141732283472" top="1.3385826771653544" bottom="0.74803149606299213" header="0.31496062992125984" footer="0.31496062992125984"/>
  <pageSetup paperSize="9" scale="87" orientation="portrait" r:id="rId1"/>
  <headerFooter>
    <oddHeader>&amp;L&amp;"Times New Roman,Normál"&amp;12Pécsely Község Önkormányzata&amp;C&amp;"Times New Roman,Normál"&amp;12 
12. melléklet
az önkormányzat 2022. évi költségvetési gazdálkodási beszámolójáról szóló
4/2023. (V. 30.) önkormányzati rendelethez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</sheetPr>
  <dimension ref="A2:G24"/>
  <sheetViews>
    <sheetView view="pageLayout" zoomScaleNormal="100" workbookViewId="0">
      <selection activeCell="C13" sqref="C13"/>
    </sheetView>
  </sheetViews>
  <sheetFormatPr defaultColWidth="9.109375" defaultRowHeight="15.6" x14ac:dyDescent="0.3"/>
  <cols>
    <col min="1" max="1" width="9.109375" style="107" customWidth="1"/>
    <col min="2" max="2" width="25.44140625" style="107" customWidth="1"/>
    <col min="3" max="3" width="20.88671875" style="107" customWidth="1"/>
    <col min="4" max="4" width="20.5546875" style="107" bestFit="1" customWidth="1"/>
    <col min="5" max="5" width="15.109375" style="107" customWidth="1"/>
    <col min="6" max="6" width="11.33203125" style="107" bestFit="1" customWidth="1"/>
    <col min="7" max="16384" width="9.109375" style="107"/>
  </cols>
  <sheetData>
    <row r="2" spans="1:6" x14ac:dyDescent="0.3">
      <c r="A2" s="498" t="s">
        <v>845</v>
      </c>
      <c r="B2" s="498"/>
      <c r="C2" s="498"/>
      <c r="D2" s="498"/>
      <c r="E2" s="498"/>
    </row>
    <row r="3" spans="1:6" x14ac:dyDescent="0.3">
      <c r="A3" s="498"/>
      <c r="B3" s="498"/>
      <c r="C3" s="498"/>
      <c r="D3" s="498"/>
      <c r="E3" s="498"/>
    </row>
    <row r="4" spans="1:6" x14ac:dyDescent="0.3">
      <c r="A4" s="108"/>
      <c r="B4" s="108"/>
      <c r="C4" s="108"/>
      <c r="D4" s="108"/>
      <c r="E4" s="108"/>
    </row>
    <row r="6" spans="1:6" x14ac:dyDescent="0.3">
      <c r="A6" s="452" t="s">
        <v>258</v>
      </c>
      <c r="B6" s="452" t="s">
        <v>259</v>
      </c>
      <c r="C6" s="453" t="s">
        <v>260</v>
      </c>
      <c r="D6" s="452" t="s">
        <v>261</v>
      </c>
      <c r="E6" s="453" t="s">
        <v>262</v>
      </c>
    </row>
    <row r="7" spans="1:6" x14ac:dyDescent="0.3">
      <c r="A7" s="454"/>
      <c r="B7" s="454"/>
      <c r="C7" s="455" t="s">
        <v>263</v>
      </c>
      <c r="D7" s="456" t="s">
        <v>264</v>
      </c>
      <c r="E7" s="455" t="s">
        <v>265</v>
      </c>
    </row>
    <row r="8" spans="1:6" x14ac:dyDescent="0.3">
      <c r="A8" s="454"/>
      <c r="B8" s="454"/>
      <c r="C8" s="457"/>
      <c r="D8" s="456" t="s">
        <v>266</v>
      </c>
      <c r="E8" s="455" t="s">
        <v>267</v>
      </c>
    </row>
    <row r="9" spans="1:6" x14ac:dyDescent="0.3">
      <c r="A9" s="458" t="s">
        <v>268</v>
      </c>
      <c r="B9" s="458" t="s">
        <v>269</v>
      </c>
      <c r="C9" s="459" t="s">
        <v>270</v>
      </c>
      <c r="D9" s="458" t="s">
        <v>271</v>
      </c>
      <c r="E9" s="459" t="s">
        <v>272</v>
      </c>
    </row>
    <row r="10" spans="1:6" ht="75" customHeight="1" x14ac:dyDescent="0.3">
      <c r="A10" s="435" t="s">
        <v>269</v>
      </c>
      <c r="B10" s="436" t="s">
        <v>273</v>
      </c>
      <c r="C10" s="437"/>
      <c r="D10" s="438">
        <v>0</v>
      </c>
      <c r="E10" s="438">
        <v>0</v>
      </c>
    </row>
    <row r="11" spans="1:6" x14ac:dyDescent="0.3">
      <c r="A11" s="109"/>
      <c r="B11" s="110"/>
      <c r="C11" s="110"/>
      <c r="D11" s="111"/>
      <c r="E11" s="111"/>
    </row>
    <row r="12" spans="1:6" x14ac:dyDescent="0.3">
      <c r="A12" s="109"/>
      <c r="B12" s="110"/>
      <c r="C12" s="110"/>
      <c r="D12" s="111"/>
      <c r="E12" s="111"/>
    </row>
    <row r="13" spans="1:6" ht="78" x14ac:dyDescent="0.3">
      <c r="A13" s="439" t="s">
        <v>270</v>
      </c>
      <c r="B13" s="115" t="s">
        <v>274</v>
      </c>
      <c r="C13" s="110"/>
      <c r="D13" s="111"/>
      <c r="E13" s="111">
        <v>0</v>
      </c>
    </row>
    <row r="14" spans="1:6" ht="62.4" x14ac:dyDescent="0.3">
      <c r="A14" s="439"/>
      <c r="B14" s="115" t="s">
        <v>275</v>
      </c>
      <c r="C14" s="110"/>
      <c r="D14" s="114">
        <f>SUM(D15:D21)</f>
        <v>27119630</v>
      </c>
      <c r="E14" s="114">
        <f>SUM(E15:E21)</f>
        <v>3194000</v>
      </c>
      <c r="F14" s="406">
        <f>SUM(F15:F21)</f>
        <v>23925630</v>
      </c>
    </row>
    <row r="15" spans="1:6" x14ac:dyDescent="0.3">
      <c r="A15" s="439"/>
      <c r="B15" s="113"/>
      <c r="C15" s="110" t="s">
        <v>276</v>
      </c>
      <c r="D15" s="114">
        <f>F15+E15</f>
        <v>11984850</v>
      </c>
      <c r="E15" s="114">
        <v>1590000</v>
      </c>
      <c r="F15" s="407">
        <f>'5. melléklet'!D42</f>
        <v>10394850</v>
      </c>
    </row>
    <row r="16" spans="1:6" x14ac:dyDescent="0.3">
      <c r="A16" s="439"/>
      <c r="B16" s="113"/>
      <c r="C16" s="115" t="s">
        <v>279</v>
      </c>
      <c r="D16" s="114">
        <f t="shared" ref="D16" si="0">F16+E16</f>
        <v>274071</v>
      </c>
      <c r="E16" s="114">
        <v>24000</v>
      </c>
      <c r="F16" s="407">
        <f>'5. melléklet'!D41</f>
        <v>250071</v>
      </c>
    </row>
    <row r="17" spans="1:7" x14ac:dyDescent="0.3">
      <c r="A17" s="439"/>
      <c r="B17" s="113"/>
      <c r="C17" s="110" t="s">
        <v>277</v>
      </c>
      <c r="D17" s="114">
        <f t="shared" ref="D17:D22" si="1">F17+E17</f>
        <v>12501115</v>
      </c>
      <c r="E17" s="114">
        <v>1007000</v>
      </c>
      <c r="F17" s="407">
        <f>'5. melléklet'!D45</f>
        <v>11494115</v>
      </c>
    </row>
    <row r="18" spans="1:7" x14ac:dyDescent="0.3">
      <c r="A18" s="439"/>
      <c r="B18" s="113"/>
      <c r="C18" s="115" t="s">
        <v>278</v>
      </c>
      <c r="D18" s="114">
        <f t="shared" si="1"/>
        <v>2160820</v>
      </c>
      <c r="E18" s="114">
        <v>573000</v>
      </c>
      <c r="F18" s="407">
        <f>'5. melléklet'!D48</f>
        <v>1587820</v>
      </c>
    </row>
    <row r="19" spans="1:7" x14ac:dyDescent="0.3">
      <c r="A19" s="439"/>
      <c r="B19" s="113"/>
      <c r="C19" s="115" t="s">
        <v>280</v>
      </c>
      <c r="D19" s="114">
        <f t="shared" si="1"/>
        <v>0</v>
      </c>
      <c r="E19" s="114">
        <v>0</v>
      </c>
      <c r="F19" s="408">
        <f>'[2]2.sz.tábla'!B44</f>
        <v>0</v>
      </c>
      <c r="G19" s="184"/>
    </row>
    <row r="20" spans="1:7" x14ac:dyDescent="0.3">
      <c r="A20" s="439"/>
      <c r="B20" s="113"/>
      <c r="C20" s="110" t="s">
        <v>281</v>
      </c>
      <c r="D20" s="114">
        <f t="shared" si="1"/>
        <v>0</v>
      </c>
      <c r="E20" s="114">
        <v>0</v>
      </c>
      <c r="F20" s="408">
        <f>'5. melléklet'!D46</f>
        <v>0</v>
      </c>
    </row>
    <row r="21" spans="1:7" x14ac:dyDescent="0.3">
      <c r="A21" s="439"/>
      <c r="B21" s="113"/>
      <c r="C21" s="110" t="s">
        <v>282</v>
      </c>
      <c r="D21" s="114">
        <f>F21</f>
        <v>198774</v>
      </c>
      <c r="E21" s="114">
        <v>0</v>
      </c>
      <c r="F21" s="408">
        <f>'5. melléklet'!D51</f>
        <v>198774</v>
      </c>
      <c r="G21" s="184"/>
    </row>
    <row r="22" spans="1:7" ht="78" x14ac:dyDescent="0.3">
      <c r="A22" s="439" t="s">
        <v>271</v>
      </c>
      <c r="B22" s="115" t="s">
        <v>283</v>
      </c>
      <c r="C22" s="110"/>
      <c r="D22" s="111">
        <f t="shared" si="1"/>
        <v>0</v>
      </c>
      <c r="E22" s="111">
        <v>0</v>
      </c>
      <c r="F22" s="116"/>
    </row>
    <row r="23" spans="1:7" ht="47.4" thickBot="1" x14ac:dyDescent="0.35">
      <c r="A23" s="440" t="s">
        <v>272</v>
      </c>
      <c r="B23" s="441" t="s">
        <v>284</v>
      </c>
      <c r="C23" s="117"/>
      <c r="D23" s="118">
        <f>F23+E23+G23</f>
        <v>0</v>
      </c>
      <c r="E23" s="118">
        <v>0</v>
      </c>
      <c r="F23" s="116"/>
    </row>
    <row r="24" spans="1:7" ht="16.2" thickBot="1" x14ac:dyDescent="0.35">
      <c r="A24" s="119"/>
      <c r="B24" s="120" t="s">
        <v>285</v>
      </c>
      <c r="C24" s="120"/>
      <c r="D24" s="112">
        <f>D23+D22+D13+D14+D10</f>
        <v>27119630</v>
      </c>
      <c r="E24" s="112">
        <f>E23+E22+E13+E14+E10</f>
        <v>3194000</v>
      </c>
      <c r="F24" s="121">
        <f>SUM(F15:F21)</f>
        <v>23925630</v>
      </c>
    </row>
  </sheetData>
  <mergeCells count="1">
    <mergeCell ref="A2:E3"/>
  </mergeCells>
  <pageMargins left="0.70866141732283472" right="0.70866141732283472" top="1.3385826771653544" bottom="0.74803149606299213" header="0.31496062992125984" footer="0.31496062992125984"/>
  <pageSetup paperSize="9" scale="96" orientation="portrait" r:id="rId1"/>
  <headerFooter>
    <oddHeader>&amp;L&amp;"Times New Roman,Normál"&amp;12Pécsely Község Önkormányzata&amp;C&amp;"Times New Roman,Normál"&amp;12 
13. melléklet
az önkormányzat 2022. évi költségvetési gazdálkodási beszámolójáról szóló
4/2023. (V. 30.) önkormányzati rendelethez</oddHeader>
  </headerFooter>
  <colBreaks count="1" manualBreakCount="1">
    <brk id="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</sheetPr>
  <dimension ref="A4:H27"/>
  <sheetViews>
    <sheetView view="pageLayout" zoomScaleNormal="100" workbookViewId="0">
      <selection activeCell="A25" sqref="A25"/>
    </sheetView>
  </sheetViews>
  <sheetFormatPr defaultColWidth="9.109375" defaultRowHeight="13.2" x14ac:dyDescent="0.25"/>
  <cols>
    <col min="1" max="1" width="55" style="103" customWidth="1"/>
    <col min="2" max="2" width="11.109375" style="101" customWidth="1"/>
    <col min="3" max="3" width="12" style="101" bestFit="1" customWidth="1"/>
    <col min="4" max="4" width="11.109375" style="101" customWidth="1"/>
    <col min="5" max="5" width="12.6640625" style="101" customWidth="1"/>
    <col min="6" max="7" width="12.44140625" style="101" customWidth="1"/>
    <col min="8" max="8" width="18" style="101" customWidth="1"/>
    <col min="9" max="16384" width="9.109375" style="101"/>
  </cols>
  <sheetData>
    <row r="4" spans="1:8" ht="36.75" customHeight="1" x14ac:dyDescent="0.3">
      <c r="A4" s="499" t="s">
        <v>249</v>
      </c>
      <c r="B4" s="499"/>
      <c r="C4" s="499"/>
      <c r="D4" s="499"/>
      <c r="E4" s="499"/>
      <c r="F4" s="499"/>
      <c r="G4" s="499"/>
      <c r="H4" s="106"/>
    </row>
    <row r="5" spans="1:8" ht="15.6" x14ac:dyDescent="0.3">
      <c r="A5" s="102"/>
      <c r="B5" s="305"/>
      <c r="C5" s="305"/>
      <c r="D5" s="305"/>
      <c r="E5" s="305"/>
      <c r="F5" s="305"/>
      <c r="G5" s="305"/>
    </row>
    <row r="6" spans="1:8" ht="15.6" x14ac:dyDescent="0.3">
      <c r="A6" s="305"/>
      <c r="B6" s="306"/>
      <c r="C6" s="306"/>
      <c r="D6" s="306"/>
      <c r="E6" s="306"/>
      <c r="F6" s="306"/>
      <c r="G6" s="306"/>
    </row>
    <row r="7" spans="1:8" ht="31.2" x14ac:dyDescent="0.35">
      <c r="A7" s="346" t="s">
        <v>68</v>
      </c>
      <c r="B7" s="307"/>
      <c r="C7" s="319" t="s">
        <v>725</v>
      </c>
      <c r="D7" s="319" t="s">
        <v>846</v>
      </c>
      <c r="E7" s="319" t="s">
        <v>753</v>
      </c>
      <c r="F7" s="319" t="s">
        <v>774</v>
      </c>
      <c r="G7" s="319" t="s">
        <v>847</v>
      </c>
    </row>
    <row r="8" spans="1:8" ht="15.6" x14ac:dyDescent="0.3">
      <c r="A8" s="308" t="s">
        <v>250</v>
      </c>
      <c r="B8" s="309"/>
      <c r="C8" s="310">
        <v>18300000</v>
      </c>
      <c r="D8" s="310">
        <f>'5. melléklet'!D41+'5. melléklet'!D42+'5. melléklet'!D45+'5. melléklet'!D48+'5. melléklet'!D46</f>
        <v>23726856</v>
      </c>
      <c r="E8" s="310">
        <v>19000000</v>
      </c>
      <c r="F8" s="310">
        <v>19000000</v>
      </c>
      <c r="G8" s="310">
        <v>19000000</v>
      </c>
    </row>
    <row r="9" spans="1:8" ht="31.2" x14ac:dyDescent="0.3">
      <c r="A9" s="308" t="s">
        <v>251</v>
      </c>
      <c r="B9" s="309"/>
      <c r="C9" s="309"/>
      <c r="D9" s="309"/>
      <c r="E9" s="309"/>
      <c r="F9" s="309"/>
      <c r="G9" s="309"/>
    </row>
    <row r="10" spans="1:8" ht="15.6" x14ac:dyDescent="0.3">
      <c r="A10" s="308" t="s">
        <v>252</v>
      </c>
      <c r="B10" s="309"/>
      <c r="C10" s="309">
        <v>0</v>
      </c>
      <c r="D10" s="309"/>
      <c r="E10" s="309">
        <v>0</v>
      </c>
      <c r="F10" s="309">
        <v>0</v>
      </c>
      <c r="G10" s="309">
        <v>0</v>
      </c>
    </row>
    <row r="11" spans="1:8" ht="46.8" x14ac:dyDescent="0.3">
      <c r="A11" s="308" t="s">
        <v>253</v>
      </c>
      <c r="B11" s="309"/>
      <c r="C11" s="309"/>
      <c r="D11" s="309"/>
      <c r="E11" s="309"/>
      <c r="F11" s="309"/>
      <c r="G11" s="309"/>
    </row>
    <row r="12" spans="1:8" ht="15.6" x14ac:dyDescent="0.3">
      <c r="A12" s="308" t="s">
        <v>254</v>
      </c>
      <c r="B12" s="309"/>
      <c r="C12" s="310">
        <v>100000</v>
      </c>
      <c r="D12" s="310">
        <f>'5. melléklet'!D51</f>
        <v>198774</v>
      </c>
      <c r="E12" s="310">
        <v>100000</v>
      </c>
      <c r="F12" s="310">
        <v>100000</v>
      </c>
      <c r="G12" s="310">
        <v>100000</v>
      </c>
    </row>
    <row r="13" spans="1:8" ht="15.6" x14ac:dyDescent="0.3">
      <c r="A13" s="308" t="s">
        <v>255</v>
      </c>
      <c r="B13" s="309"/>
      <c r="C13" s="310"/>
      <c r="D13" s="310"/>
      <c r="E13" s="310"/>
      <c r="F13" s="310"/>
      <c r="G13" s="310"/>
    </row>
    <row r="14" spans="1:8" ht="15.6" x14ac:dyDescent="0.3">
      <c r="A14" s="308" t="s">
        <v>69</v>
      </c>
      <c r="B14" s="309"/>
      <c r="C14" s="310">
        <f>SUM(C8:C13)</f>
        <v>18400000</v>
      </c>
      <c r="D14" s="310">
        <f>SUM(D8:D13)</f>
        <v>23925630</v>
      </c>
      <c r="E14" s="310">
        <f>SUM(E8:E13)</f>
        <v>19100000</v>
      </c>
      <c r="F14" s="310">
        <f>SUM(F8:F13)</f>
        <v>19100000</v>
      </c>
      <c r="G14" s="310">
        <f>SUM(G8:G13)</f>
        <v>19100000</v>
      </c>
    </row>
    <row r="15" spans="1:8" s="104" customFormat="1" ht="15.6" x14ac:dyDescent="0.3">
      <c r="A15" s="311" t="s">
        <v>256</v>
      </c>
      <c r="B15" s="312"/>
      <c r="C15" s="313">
        <f>C14*0.5</f>
        <v>9200000</v>
      </c>
      <c r="D15" s="313">
        <f>D14*0.5</f>
        <v>11962815</v>
      </c>
      <c r="E15" s="313">
        <f>E14*0.5</f>
        <v>9550000</v>
      </c>
      <c r="F15" s="313">
        <f>F14*0.5</f>
        <v>9550000</v>
      </c>
      <c r="G15" s="313">
        <f>G14*0.5</f>
        <v>9550000</v>
      </c>
    </row>
    <row r="16" spans="1:8" ht="15.6" x14ac:dyDescent="0.3">
      <c r="A16" s="305"/>
      <c r="B16" s="306"/>
      <c r="C16" s="306"/>
      <c r="D16" s="306"/>
      <c r="E16" s="306"/>
      <c r="F16" s="306"/>
      <c r="G16" s="306"/>
    </row>
    <row r="17" spans="1:8" ht="15.6" x14ac:dyDescent="0.3">
      <c r="A17" s="305"/>
      <c r="B17" s="306"/>
      <c r="C17" s="306"/>
      <c r="D17" s="306"/>
      <c r="E17" s="306"/>
      <c r="F17" s="306"/>
      <c r="G17" s="306"/>
    </row>
    <row r="18" spans="1:8" ht="31.2" x14ac:dyDescent="0.3">
      <c r="A18" s="314" t="s">
        <v>726</v>
      </c>
      <c r="B18" s="315" t="s">
        <v>257</v>
      </c>
      <c r="C18" s="319" t="str">
        <f>C7</f>
        <v>2022. év terv</v>
      </c>
      <c r="D18" s="319" t="str">
        <f t="shared" ref="D18:G18" si="0">D7</f>
        <v>2022. év tény</v>
      </c>
      <c r="E18" s="319" t="str">
        <f t="shared" si="0"/>
        <v>2023. év terv</v>
      </c>
      <c r="F18" s="319" t="str">
        <f t="shared" si="0"/>
        <v>2024. év terv</v>
      </c>
      <c r="G18" s="319" t="str">
        <f t="shared" si="0"/>
        <v>2025. év terv</v>
      </c>
    </row>
    <row r="19" spans="1:8" ht="15.6" x14ac:dyDescent="0.3">
      <c r="A19" s="308"/>
      <c r="B19" s="316"/>
      <c r="C19" s="310"/>
      <c r="D19" s="310"/>
      <c r="E19" s="310"/>
      <c r="F19" s="310"/>
      <c r="G19" s="310"/>
    </row>
    <row r="20" spans="1:8" ht="15.6" x14ac:dyDescent="0.3">
      <c r="A20" s="308"/>
      <c r="B20" s="316"/>
      <c r="C20" s="310"/>
      <c r="D20" s="310"/>
      <c r="E20" s="310"/>
      <c r="F20" s="310"/>
      <c r="G20" s="310"/>
    </row>
    <row r="21" spans="1:8" ht="15.6" x14ac:dyDescent="0.3">
      <c r="A21" s="308"/>
      <c r="B21" s="316"/>
      <c r="C21" s="310"/>
      <c r="D21" s="310"/>
      <c r="E21" s="310"/>
      <c r="F21" s="310"/>
      <c r="G21" s="310"/>
    </row>
    <row r="22" spans="1:8" ht="15.6" x14ac:dyDescent="0.3">
      <c r="A22" s="308"/>
      <c r="B22" s="316"/>
      <c r="C22" s="310"/>
      <c r="D22" s="310"/>
      <c r="E22" s="310"/>
      <c r="F22" s="310"/>
      <c r="G22" s="310"/>
    </row>
    <row r="23" spans="1:8" ht="16.2" x14ac:dyDescent="0.35">
      <c r="A23" s="314" t="s">
        <v>69</v>
      </c>
      <c r="B23" s="317"/>
      <c r="C23" s="318">
        <f>SUM(C19:C22)</f>
        <v>0</v>
      </c>
      <c r="D23" s="318">
        <f>SUM(D19:D22)</f>
        <v>0</v>
      </c>
      <c r="E23" s="318">
        <f>SUM(E19:E22)</f>
        <v>0</v>
      </c>
      <c r="F23" s="318">
        <f>SUM(F19:F22)</f>
        <v>0</v>
      </c>
      <c r="G23" s="318">
        <f>SUM(G19:G22)</f>
        <v>0</v>
      </c>
    </row>
    <row r="24" spans="1:8" x14ac:dyDescent="0.25">
      <c r="D24" s="105"/>
      <c r="H24" s="105"/>
    </row>
    <row r="25" spans="1:8" x14ac:dyDescent="0.25">
      <c r="D25" s="105"/>
    </row>
    <row r="26" spans="1:8" x14ac:dyDescent="0.25">
      <c r="D26" s="105"/>
    </row>
    <row r="27" spans="1:8" x14ac:dyDescent="0.25">
      <c r="D27" s="105"/>
      <c r="H27" s="105"/>
    </row>
  </sheetData>
  <mergeCells count="1">
    <mergeCell ref="A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&amp;L&amp;"Times New Roman,Normál"&amp;12Pécsely Község Önkormányzata&amp;C&amp;"Times New Roman,Normál"&amp;12 14. melléklet
az önkormányzat 2022. évi költségvetési gazdálkodási beszámolójáról szóló
4/2023. (V. 30.) önkormányzati rendelethez
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</sheetPr>
  <dimension ref="A1:H13"/>
  <sheetViews>
    <sheetView view="pageLayout" zoomScaleNormal="100" workbookViewId="0">
      <selection activeCell="B19" sqref="B19"/>
    </sheetView>
  </sheetViews>
  <sheetFormatPr defaultRowHeight="15.6" x14ac:dyDescent="0.3"/>
  <cols>
    <col min="1" max="1" width="41.44140625" style="185" customWidth="1"/>
    <col min="2" max="2" width="20.33203125" style="185" customWidth="1"/>
    <col min="3" max="3" width="16.5546875" style="185" customWidth="1"/>
    <col min="4" max="4" width="20.33203125" style="185" bestFit="1" customWidth="1"/>
    <col min="5" max="5" width="13.88671875" style="185" customWidth="1"/>
    <col min="6" max="6" width="20.88671875" style="185" customWidth="1"/>
    <col min="7" max="256" width="9.109375" style="185"/>
    <col min="257" max="257" width="43.33203125" style="185" customWidth="1"/>
    <col min="258" max="258" width="20.44140625" style="185" customWidth="1"/>
    <col min="259" max="259" width="16.5546875" style="185" customWidth="1"/>
    <col min="260" max="260" width="23.6640625" style="185" customWidth="1"/>
    <col min="261" max="261" width="13.88671875" style="185" customWidth="1"/>
    <col min="262" max="262" width="23.6640625" style="185" customWidth="1"/>
    <col min="263" max="512" width="9.109375" style="185"/>
    <col min="513" max="513" width="43.33203125" style="185" customWidth="1"/>
    <col min="514" max="514" width="20.44140625" style="185" customWidth="1"/>
    <col min="515" max="515" width="16.5546875" style="185" customWidth="1"/>
    <col min="516" max="516" width="23.6640625" style="185" customWidth="1"/>
    <col min="517" max="517" width="13.88671875" style="185" customWidth="1"/>
    <col min="518" max="518" width="23.6640625" style="185" customWidth="1"/>
    <col min="519" max="768" width="9.109375" style="185"/>
    <col min="769" max="769" width="43.33203125" style="185" customWidth="1"/>
    <col min="770" max="770" width="20.44140625" style="185" customWidth="1"/>
    <col min="771" max="771" width="16.5546875" style="185" customWidth="1"/>
    <col min="772" max="772" width="23.6640625" style="185" customWidth="1"/>
    <col min="773" max="773" width="13.88671875" style="185" customWidth="1"/>
    <col min="774" max="774" width="23.6640625" style="185" customWidth="1"/>
    <col min="775" max="1024" width="9.109375" style="185"/>
    <col min="1025" max="1025" width="43.33203125" style="185" customWidth="1"/>
    <col min="1026" max="1026" width="20.44140625" style="185" customWidth="1"/>
    <col min="1027" max="1027" width="16.5546875" style="185" customWidth="1"/>
    <col min="1028" max="1028" width="23.6640625" style="185" customWidth="1"/>
    <col min="1029" max="1029" width="13.88671875" style="185" customWidth="1"/>
    <col min="1030" max="1030" width="23.6640625" style="185" customWidth="1"/>
    <col min="1031" max="1280" width="9.109375" style="185"/>
    <col min="1281" max="1281" width="43.33203125" style="185" customWidth="1"/>
    <col min="1282" max="1282" width="20.44140625" style="185" customWidth="1"/>
    <col min="1283" max="1283" width="16.5546875" style="185" customWidth="1"/>
    <col min="1284" max="1284" width="23.6640625" style="185" customWidth="1"/>
    <col min="1285" max="1285" width="13.88671875" style="185" customWidth="1"/>
    <col min="1286" max="1286" width="23.6640625" style="185" customWidth="1"/>
    <col min="1287" max="1536" width="9.109375" style="185"/>
    <col min="1537" max="1537" width="43.33203125" style="185" customWidth="1"/>
    <col min="1538" max="1538" width="20.44140625" style="185" customWidth="1"/>
    <col min="1539" max="1539" width="16.5546875" style="185" customWidth="1"/>
    <col min="1540" max="1540" width="23.6640625" style="185" customWidth="1"/>
    <col min="1541" max="1541" width="13.88671875" style="185" customWidth="1"/>
    <col min="1542" max="1542" width="23.6640625" style="185" customWidth="1"/>
    <col min="1543" max="1792" width="9.109375" style="185"/>
    <col min="1793" max="1793" width="43.33203125" style="185" customWidth="1"/>
    <col min="1794" max="1794" width="20.44140625" style="185" customWidth="1"/>
    <col min="1795" max="1795" width="16.5546875" style="185" customWidth="1"/>
    <col min="1796" max="1796" width="23.6640625" style="185" customWidth="1"/>
    <col min="1797" max="1797" width="13.88671875" style="185" customWidth="1"/>
    <col min="1798" max="1798" width="23.6640625" style="185" customWidth="1"/>
    <col min="1799" max="2048" width="9.109375" style="185"/>
    <col min="2049" max="2049" width="43.33203125" style="185" customWidth="1"/>
    <col min="2050" max="2050" width="20.44140625" style="185" customWidth="1"/>
    <col min="2051" max="2051" width="16.5546875" style="185" customWidth="1"/>
    <col min="2052" max="2052" width="23.6640625" style="185" customWidth="1"/>
    <col min="2053" max="2053" width="13.88671875" style="185" customWidth="1"/>
    <col min="2054" max="2054" width="23.6640625" style="185" customWidth="1"/>
    <col min="2055" max="2304" width="9.109375" style="185"/>
    <col min="2305" max="2305" width="43.33203125" style="185" customWidth="1"/>
    <col min="2306" max="2306" width="20.44140625" style="185" customWidth="1"/>
    <col min="2307" max="2307" width="16.5546875" style="185" customWidth="1"/>
    <col min="2308" max="2308" width="23.6640625" style="185" customWidth="1"/>
    <col min="2309" max="2309" width="13.88671875" style="185" customWidth="1"/>
    <col min="2310" max="2310" width="23.6640625" style="185" customWidth="1"/>
    <col min="2311" max="2560" width="9.109375" style="185"/>
    <col min="2561" max="2561" width="43.33203125" style="185" customWidth="1"/>
    <col min="2562" max="2562" width="20.44140625" style="185" customWidth="1"/>
    <col min="2563" max="2563" width="16.5546875" style="185" customWidth="1"/>
    <col min="2564" max="2564" width="23.6640625" style="185" customWidth="1"/>
    <col min="2565" max="2565" width="13.88671875" style="185" customWidth="1"/>
    <col min="2566" max="2566" width="23.6640625" style="185" customWidth="1"/>
    <col min="2567" max="2816" width="9.109375" style="185"/>
    <col min="2817" max="2817" width="43.33203125" style="185" customWidth="1"/>
    <col min="2818" max="2818" width="20.44140625" style="185" customWidth="1"/>
    <col min="2819" max="2819" width="16.5546875" style="185" customWidth="1"/>
    <col min="2820" max="2820" width="23.6640625" style="185" customWidth="1"/>
    <col min="2821" max="2821" width="13.88671875" style="185" customWidth="1"/>
    <col min="2822" max="2822" width="23.6640625" style="185" customWidth="1"/>
    <col min="2823" max="3072" width="9.109375" style="185"/>
    <col min="3073" max="3073" width="43.33203125" style="185" customWidth="1"/>
    <col min="3074" max="3074" width="20.44140625" style="185" customWidth="1"/>
    <col min="3075" max="3075" width="16.5546875" style="185" customWidth="1"/>
    <col min="3076" max="3076" width="23.6640625" style="185" customWidth="1"/>
    <col min="3077" max="3077" width="13.88671875" style="185" customWidth="1"/>
    <col min="3078" max="3078" width="23.6640625" style="185" customWidth="1"/>
    <col min="3079" max="3328" width="9.109375" style="185"/>
    <col min="3329" max="3329" width="43.33203125" style="185" customWidth="1"/>
    <col min="3330" max="3330" width="20.44140625" style="185" customWidth="1"/>
    <col min="3331" max="3331" width="16.5546875" style="185" customWidth="1"/>
    <col min="3332" max="3332" width="23.6640625" style="185" customWidth="1"/>
    <col min="3333" max="3333" width="13.88671875" style="185" customWidth="1"/>
    <col min="3334" max="3334" width="23.6640625" style="185" customWidth="1"/>
    <col min="3335" max="3584" width="9.109375" style="185"/>
    <col min="3585" max="3585" width="43.33203125" style="185" customWidth="1"/>
    <col min="3586" max="3586" width="20.44140625" style="185" customWidth="1"/>
    <col min="3587" max="3587" width="16.5546875" style="185" customWidth="1"/>
    <col min="3588" max="3588" width="23.6640625" style="185" customWidth="1"/>
    <col min="3589" max="3589" width="13.88671875" style="185" customWidth="1"/>
    <col min="3590" max="3590" width="23.6640625" style="185" customWidth="1"/>
    <col min="3591" max="3840" width="9.109375" style="185"/>
    <col min="3841" max="3841" width="43.33203125" style="185" customWidth="1"/>
    <col min="3842" max="3842" width="20.44140625" style="185" customWidth="1"/>
    <col min="3843" max="3843" width="16.5546875" style="185" customWidth="1"/>
    <col min="3844" max="3844" width="23.6640625" style="185" customWidth="1"/>
    <col min="3845" max="3845" width="13.88671875" style="185" customWidth="1"/>
    <col min="3846" max="3846" width="23.6640625" style="185" customWidth="1"/>
    <col min="3847" max="4096" width="9.109375" style="185"/>
    <col min="4097" max="4097" width="43.33203125" style="185" customWidth="1"/>
    <col min="4098" max="4098" width="20.44140625" style="185" customWidth="1"/>
    <col min="4099" max="4099" width="16.5546875" style="185" customWidth="1"/>
    <col min="4100" max="4100" width="23.6640625" style="185" customWidth="1"/>
    <col min="4101" max="4101" width="13.88671875" style="185" customWidth="1"/>
    <col min="4102" max="4102" width="23.6640625" style="185" customWidth="1"/>
    <col min="4103" max="4352" width="9.109375" style="185"/>
    <col min="4353" max="4353" width="43.33203125" style="185" customWidth="1"/>
    <col min="4354" max="4354" width="20.44140625" style="185" customWidth="1"/>
    <col min="4355" max="4355" width="16.5546875" style="185" customWidth="1"/>
    <col min="4356" max="4356" width="23.6640625" style="185" customWidth="1"/>
    <col min="4357" max="4357" width="13.88671875" style="185" customWidth="1"/>
    <col min="4358" max="4358" width="23.6640625" style="185" customWidth="1"/>
    <col min="4359" max="4608" width="9.109375" style="185"/>
    <col min="4609" max="4609" width="43.33203125" style="185" customWidth="1"/>
    <col min="4610" max="4610" width="20.44140625" style="185" customWidth="1"/>
    <col min="4611" max="4611" width="16.5546875" style="185" customWidth="1"/>
    <col min="4612" max="4612" width="23.6640625" style="185" customWidth="1"/>
    <col min="4613" max="4613" width="13.88671875" style="185" customWidth="1"/>
    <col min="4614" max="4614" width="23.6640625" style="185" customWidth="1"/>
    <col min="4615" max="4864" width="9.109375" style="185"/>
    <col min="4865" max="4865" width="43.33203125" style="185" customWidth="1"/>
    <col min="4866" max="4866" width="20.44140625" style="185" customWidth="1"/>
    <col min="4867" max="4867" width="16.5546875" style="185" customWidth="1"/>
    <col min="4868" max="4868" width="23.6640625" style="185" customWidth="1"/>
    <col min="4869" max="4869" width="13.88671875" style="185" customWidth="1"/>
    <col min="4870" max="4870" width="23.6640625" style="185" customWidth="1"/>
    <col min="4871" max="5120" width="9.109375" style="185"/>
    <col min="5121" max="5121" width="43.33203125" style="185" customWidth="1"/>
    <col min="5122" max="5122" width="20.44140625" style="185" customWidth="1"/>
    <col min="5123" max="5123" width="16.5546875" style="185" customWidth="1"/>
    <col min="5124" max="5124" width="23.6640625" style="185" customWidth="1"/>
    <col min="5125" max="5125" width="13.88671875" style="185" customWidth="1"/>
    <col min="5126" max="5126" width="23.6640625" style="185" customWidth="1"/>
    <col min="5127" max="5376" width="9.109375" style="185"/>
    <col min="5377" max="5377" width="43.33203125" style="185" customWidth="1"/>
    <col min="5378" max="5378" width="20.44140625" style="185" customWidth="1"/>
    <col min="5379" max="5379" width="16.5546875" style="185" customWidth="1"/>
    <col min="5380" max="5380" width="23.6640625" style="185" customWidth="1"/>
    <col min="5381" max="5381" width="13.88671875" style="185" customWidth="1"/>
    <col min="5382" max="5382" width="23.6640625" style="185" customWidth="1"/>
    <col min="5383" max="5632" width="9.109375" style="185"/>
    <col min="5633" max="5633" width="43.33203125" style="185" customWidth="1"/>
    <col min="5634" max="5634" width="20.44140625" style="185" customWidth="1"/>
    <col min="5635" max="5635" width="16.5546875" style="185" customWidth="1"/>
    <col min="5636" max="5636" width="23.6640625" style="185" customWidth="1"/>
    <col min="5637" max="5637" width="13.88671875" style="185" customWidth="1"/>
    <col min="5638" max="5638" width="23.6640625" style="185" customWidth="1"/>
    <col min="5639" max="5888" width="9.109375" style="185"/>
    <col min="5889" max="5889" width="43.33203125" style="185" customWidth="1"/>
    <col min="5890" max="5890" width="20.44140625" style="185" customWidth="1"/>
    <col min="5891" max="5891" width="16.5546875" style="185" customWidth="1"/>
    <col min="5892" max="5892" width="23.6640625" style="185" customWidth="1"/>
    <col min="5893" max="5893" width="13.88671875" style="185" customWidth="1"/>
    <col min="5894" max="5894" width="23.6640625" style="185" customWidth="1"/>
    <col min="5895" max="6144" width="9.109375" style="185"/>
    <col min="6145" max="6145" width="43.33203125" style="185" customWidth="1"/>
    <col min="6146" max="6146" width="20.44140625" style="185" customWidth="1"/>
    <col min="6147" max="6147" width="16.5546875" style="185" customWidth="1"/>
    <col min="6148" max="6148" width="23.6640625" style="185" customWidth="1"/>
    <col min="6149" max="6149" width="13.88671875" style="185" customWidth="1"/>
    <col min="6150" max="6150" width="23.6640625" style="185" customWidth="1"/>
    <col min="6151" max="6400" width="9.109375" style="185"/>
    <col min="6401" max="6401" width="43.33203125" style="185" customWidth="1"/>
    <col min="6402" max="6402" width="20.44140625" style="185" customWidth="1"/>
    <col min="6403" max="6403" width="16.5546875" style="185" customWidth="1"/>
    <col min="6404" max="6404" width="23.6640625" style="185" customWidth="1"/>
    <col min="6405" max="6405" width="13.88671875" style="185" customWidth="1"/>
    <col min="6406" max="6406" width="23.6640625" style="185" customWidth="1"/>
    <col min="6407" max="6656" width="9.109375" style="185"/>
    <col min="6657" max="6657" width="43.33203125" style="185" customWidth="1"/>
    <col min="6658" max="6658" width="20.44140625" style="185" customWidth="1"/>
    <col min="6659" max="6659" width="16.5546875" style="185" customWidth="1"/>
    <col min="6660" max="6660" width="23.6640625" style="185" customWidth="1"/>
    <col min="6661" max="6661" width="13.88671875" style="185" customWidth="1"/>
    <col min="6662" max="6662" width="23.6640625" style="185" customWidth="1"/>
    <col min="6663" max="6912" width="9.109375" style="185"/>
    <col min="6913" max="6913" width="43.33203125" style="185" customWidth="1"/>
    <col min="6914" max="6914" width="20.44140625" style="185" customWidth="1"/>
    <col min="6915" max="6915" width="16.5546875" style="185" customWidth="1"/>
    <col min="6916" max="6916" width="23.6640625" style="185" customWidth="1"/>
    <col min="6917" max="6917" width="13.88671875" style="185" customWidth="1"/>
    <col min="6918" max="6918" width="23.6640625" style="185" customWidth="1"/>
    <col min="6919" max="7168" width="9.109375" style="185"/>
    <col min="7169" max="7169" width="43.33203125" style="185" customWidth="1"/>
    <col min="7170" max="7170" width="20.44140625" style="185" customWidth="1"/>
    <col min="7171" max="7171" width="16.5546875" style="185" customWidth="1"/>
    <col min="7172" max="7172" width="23.6640625" style="185" customWidth="1"/>
    <col min="7173" max="7173" width="13.88671875" style="185" customWidth="1"/>
    <col min="7174" max="7174" width="23.6640625" style="185" customWidth="1"/>
    <col min="7175" max="7424" width="9.109375" style="185"/>
    <col min="7425" max="7425" width="43.33203125" style="185" customWidth="1"/>
    <col min="7426" max="7426" width="20.44140625" style="185" customWidth="1"/>
    <col min="7427" max="7427" width="16.5546875" style="185" customWidth="1"/>
    <col min="7428" max="7428" width="23.6640625" style="185" customWidth="1"/>
    <col min="7429" max="7429" width="13.88671875" style="185" customWidth="1"/>
    <col min="7430" max="7430" width="23.6640625" style="185" customWidth="1"/>
    <col min="7431" max="7680" width="9.109375" style="185"/>
    <col min="7681" max="7681" width="43.33203125" style="185" customWidth="1"/>
    <col min="7682" max="7682" width="20.44140625" style="185" customWidth="1"/>
    <col min="7683" max="7683" width="16.5546875" style="185" customWidth="1"/>
    <col min="7684" max="7684" width="23.6640625" style="185" customWidth="1"/>
    <col min="7685" max="7685" width="13.88671875" style="185" customWidth="1"/>
    <col min="7686" max="7686" width="23.6640625" style="185" customWidth="1"/>
    <col min="7687" max="7936" width="9.109375" style="185"/>
    <col min="7937" max="7937" width="43.33203125" style="185" customWidth="1"/>
    <col min="7938" max="7938" width="20.44140625" style="185" customWidth="1"/>
    <col min="7939" max="7939" width="16.5546875" style="185" customWidth="1"/>
    <col min="7940" max="7940" width="23.6640625" style="185" customWidth="1"/>
    <col min="7941" max="7941" width="13.88671875" style="185" customWidth="1"/>
    <col min="7942" max="7942" width="23.6640625" style="185" customWidth="1"/>
    <col min="7943" max="8192" width="9.109375" style="185"/>
    <col min="8193" max="8193" width="43.33203125" style="185" customWidth="1"/>
    <col min="8194" max="8194" width="20.44140625" style="185" customWidth="1"/>
    <col min="8195" max="8195" width="16.5546875" style="185" customWidth="1"/>
    <col min="8196" max="8196" width="23.6640625" style="185" customWidth="1"/>
    <col min="8197" max="8197" width="13.88671875" style="185" customWidth="1"/>
    <col min="8198" max="8198" width="23.6640625" style="185" customWidth="1"/>
    <col min="8199" max="8448" width="9.109375" style="185"/>
    <col min="8449" max="8449" width="43.33203125" style="185" customWidth="1"/>
    <col min="8450" max="8450" width="20.44140625" style="185" customWidth="1"/>
    <col min="8451" max="8451" width="16.5546875" style="185" customWidth="1"/>
    <col min="8452" max="8452" width="23.6640625" style="185" customWidth="1"/>
    <col min="8453" max="8453" width="13.88671875" style="185" customWidth="1"/>
    <col min="8454" max="8454" width="23.6640625" style="185" customWidth="1"/>
    <col min="8455" max="8704" width="9.109375" style="185"/>
    <col min="8705" max="8705" width="43.33203125" style="185" customWidth="1"/>
    <col min="8706" max="8706" width="20.44140625" style="185" customWidth="1"/>
    <col min="8707" max="8707" width="16.5546875" style="185" customWidth="1"/>
    <col min="8708" max="8708" width="23.6640625" style="185" customWidth="1"/>
    <col min="8709" max="8709" width="13.88671875" style="185" customWidth="1"/>
    <col min="8710" max="8710" width="23.6640625" style="185" customWidth="1"/>
    <col min="8711" max="8960" width="9.109375" style="185"/>
    <col min="8961" max="8961" width="43.33203125" style="185" customWidth="1"/>
    <col min="8962" max="8962" width="20.44140625" style="185" customWidth="1"/>
    <col min="8963" max="8963" width="16.5546875" style="185" customWidth="1"/>
    <col min="8964" max="8964" width="23.6640625" style="185" customWidth="1"/>
    <col min="8965" max="8965" width="13.88671875" style="185" customWidth="1"/>
    <col min="8966" max="8966" width="23.6640625" style="185" customWidth="1"/>
    <col min="8967" max="9216" width="9.109375" style="185"/>
    <col min="9217" max="9217" width="43.33203125" style="185" customWidth="1"/>
    <col min="9218" max="9218" width="20.44140625" style="185" customWidth="1"/>
    <col min="9219" max="9219" width="16.5546875" style="185" customWidth="1"/>
    <col min="9220" max="9220" width="23.6640625" style="185" customWidth="1"/>
    <col min="9221" max="9221" width="13.88671875" style="185" customWidth="1"/>
    <col min="9222" max="9222" width="23.6640625" style="185" customWidth="1"/>
    <col min="9223" max="9472" width="9.109375" style="185"/>
    <col min="9473" max="9473" width="43.33203125" style="185" customWidth="1"/>
    <col min="9474" max="9474" width="20.44140625" style="185" customWidth="1"/>
    <col min="9475" max="9475" width="16.5546875" style="185" customWidth="1"/>
    <col min="9476" max="9476" width="23.6640625" style="185" customWidth="1"/>
    <col min="9477" max="9477" width="13.88671875" style="185" customWidth="1"/>
    <col min="9478" max="9478" width="23.6640625" style="185" customWidth="1"/>
    <col min="9479" max="9728" width="9.109375" style="185"/>
    <col min="9729" max="9729" width="43.33203125" style="185" customWidth="1"/>
    <col min="9730" max="9730" width="20.44140625" style="185" customWidth="1"/>
    <col min="9731" max="9731" width="16.5546875" style="185" customWidth="1"/>
    <col min="9732" max="9732" width="23.6640625" style="185" customWidth="1"/>
    <col min="9733" max="9733" width="13.88671875" style="185" customWidth="1"/>
    <col min="9734" max="9734" width="23.6640625" style="185" customWidth="1"/>
    <col min="9735" max="9984" width="9.109375" style="185"/>
    <col min="9985" max="9985" width="43.33203125" style="185" customWidth="1"/>
    <col min="9986" max="9986" width="20.44140625" style="185" customWidth="1"/>
    <col min="9987" max="9987" width="16.5546875" style="185" customWidth="1"/>
    <col min="9988" max="9988" width="23.6640625" style="185" customWidth="1"/>
    <col min="9989" max="9989" width="13.88671875" style="185" customWidth="1"/>
    <col min="9990" max="9990" width="23.6640625" style="185" customWidth="1"/>
    <col min="9991" max="10240" width="9.109375" style="185"/>
    <col min="10241" max="10241" width="43.33203125" style="185" customWidth="1"/>
    <col min="10242" max="10242" width="20.44140625" style="185" customWidth="1"/>
    <col min="10243" max="10243" width="16.5546875" style="185" customWidth="1"/>
    <col min="10244" max="10244" width="23.6640625" style="185" customWidth="1"/>
    <col min="10245" max="10245" width="13.88671875" style="185" customWidth="1"/>
    <col min="10246" max="10246" width="23.6640625" style="185" customWidth="1"/>
    <col min="10247" max="10496" width="9.109375" style="185"/>
    <col min="10497" max="10497" width="43.33203125" style="185" customWidth="1"/>
    <col min="10498" max="10498" width="20.44140625" style="185" customWidth="1"/>
    <col min="10499" max="10499" width="16.5546875" style="185" customWidth="1"/>
    <col min="10500" max="10500" width="23.6640625" style="185" customWidth="1"/>
    <col min="10501" max="10501" width="13.88671875" style="185" customWidth="1"/>
    <col min="10502" max="10502" width="23.6640625" style="185" customWidth="1"/>
    <col min="10503" max="10752" width="9.109375" style="185"/>
    <col min="10753" max="10753" width="43.33203125" style="185" customWidth="1"/>
    <col min="10754" max="10754" width="20.44140625" style="185" customWidth="1"/>
    <col min="10755" max="10755" width="16.5546875" style="185" customWidth="1"/>
    <col min="10756" max="10756" width="23.6640625" style="185" customWidth="1"/>
    <col min="10757" max="10757" width="13.88671875" style="185" customWidth="1"/>
    <col min="10758" max="10758" width="23.6640625" style="185" customWidth="1"/>
    <col min="10759" max="11008" width="9.109375" style="185"/>
    <col min="11009" max="11009" width="43.33203125" style="185" customWidth="1"/>
    <col min="11010" max="11010" width="20.44140625" style="185" customWidth="1"/>
    <col min="11011" max="11011" width="16.5546875" style="185" customWidth="1"/>
    <col min="11012" max="11012" width="23.6640625" style="185" customWidth="1"/>
    <col min="11013" max="11013" width="13.88671875" style="185" customWidth="1"/>
    <col min="11014" max="11014" width="23.6640625" style="185" customWidth="1"/>
    <col min="11015" max="11264" width="9.109375" style="185"/>
    <col min="11265" max="11265" width="43.33203125" style="185" customWidth="1"/>
    <col min="11266" max="11266" width="20.44140625" style="185" customWidth="1"/>
    <col min="11267" max="11267" width="16.5546875" style="185" customWidth="1"/>
    <col min="11268" max="11268" width="23.6640625" style="185" customWidth="1"/>
    <col min="11269" max="11269" width="13.88671875" style="185" customWidth="1"/>
    <col min="11270" max="11270" width="23.6640625" style="185" customWidth="1"/>
    <col min="11271" max="11520" width="9.109375" style="185"/>
    <col min="11521" max="11521" width="43.33203125" style="185" customWidth="1"/>
    <col min="11522" max="11522" width="20.44140625" style="185" customWidth="1"/>
    <col min="11523" max="11523" width="16.5546875" style="185" customWidth="1"/>
    <col min="11524" max="11524" width="23.6640625" style="185" customWidth="1"/>
    <col min="11525" max="11525" width="13.88671875" style="185" customWidth="1"/>
    <col min="11526" max="11526" width="23.6640625" style="185" customWidth="1"/>
    <col min="11527" max="11776" width="9.109375" style="185"/>
    <col min="11777" max="11777" width="43.33203125" style="185" customWidth="1"/>
    <col min="11778" max="11778" width="20.44140625" style="185" customWidth="1"/>
    <col min="11779" max="11779" width="16.5546875" style="185" customWidth="1"/>
    <col min="11780" max="11780" width="23.6640625" style="185" customWidth="1"/>
    <col min="11781" max="11781" width="13.88671875" style="185" customWidth="1"/>
    <col min="11782" max="11782" width="23.6640625" style="185" customWidth="1"/>
    <col min="11783" max="12032" width="9.109375" style="185"/>
    <col min="12033" max="12033" width="43.33203125" style="185" customWidth="1"/>
    <col min="12034" max="12034" width="20.44140625" style="185" customWidth="1"/>
    <col min="12035" max="12035" width="16.5546875" style="185" customWidth="1"/>
    <col min="12036" max="12036" width="23.6640625" style="185" customWidth="1"/>
    <col min="12037" max="12037" width="13.88671875" style="185" customWidth="1"/>
    <col min="12038" max="12038" width="23.6640625" style="185" customWidth="1"/>
    <col min="12039" max="12288" width="9.109375" style="185"/>
    <col min="12289" max="12289" width="43.33203125" style="185" customWidth="1"/>
    <col min="12290" max="12290" width="20.44140625" style="185" customWidth="1"/>
    <col min="12291" max="12291" width="16.5546875" style="185" customWidth="1"/>
    <col min="12292" max="12292" width="23.6640625" style="185" customWidth="1"/>
    <col min="12293" max="12293" width="13.88671875" style="185" customWidth="1"/>
    <col min="12294" max="12294" width="23.6640625" style="185" customWidth="1"/>
    <col min="12295" max="12544" width="9.109375" style="185"/>
    <col min="12545" max="12545" width="43.33203125" style="185" customWidth="1"/>
    <col min="12546" max="12546" width="20.44140625" style="185" customWidth="1"/>
    <col min="12547" max="12547" width="16.5546875" style="185" customWidth="1"/>
    <col min="12548" max="12548" width="23.6640625" style="185" customWidth="1"/>
    <col min="12549" max="12549" width="13.88671875" style="185" customWidth="1"/>
    <col min="12550" max="12550" width="23.6640625" style="185" customWidth="1"/>
    <col min="12551" max="12800" width="9.109375" style="185"/>
    <col min="12801" max="12801" width="43.33203125" style="185" customWidth="1"/>
    <col min="12802" max="12802" width="20.44140625" style="185" customWidth="1"/>
    <col min="12803" max="12803" width="16.5546875" style="185" customWidth="1"/>
    <col min="12804" max="12804" width="23.6640625" style="185" customWidth="1"/>
    <col min="12805" max="12805" width="13.88671875" style="185" customWidth="1"/>
    <col min="12806" max="12806" width="23.6640625" style="185" customWidth="1"/>
    <col min="12807" max="13056" width="9.109375" style="185"/>
    <col min="13057" max="13057" width="43.33203125" style="185" customWidth="1"/>
    <col min="13058" max="13058" width="20.44140625" style="185" customWidth="1"/>
    <col min="13059" max="13059" width="16.5546875" style="185" customWidth="1"/>
    <col min="13060" max="13060" width="23.6640625" style="185" customWidth="1"/>
    <col min="13061" max="13061" width="13.88671875" style="185" customWidth="1"/>
    <col min="13062" max="13062" width="23.6640625" style="185" customWidth="1"/>
    <col min="13063" max="13312" width="9.109375" style="185"/>
    <col min="13313" max="13313" width="43.33203125" style="185" customWidth="1"/>
    <col min="13314" max="13314" width="20.44140625" style="185" customWidth="1"/>
    <col min="13315" max="13315" width="16.5546875" style="185" customWidth="1"/>
    <col min="13316" max="13316" width="23.6640625" style="185" customWidth="1"/>
    <col min="13317" max="13317" width="13.88671875" style="185" customWidth="1"/>
    <col min="13318" max="13318" width="23.6640625" style="185" customWidth="1"/>
    <col min="13319" max="13568" width="9.109375" style="185"/>
    <col min="13569" max="13569" width="43.33203125" style="185" customWidth="1"/>
    <col min="13570" max="13570" width="20.44140625" style="185" customWidth="1"/>
    <col min="13571" max="13571" width="16.5546875" style="185" customWidth="1"/>
    <col min="13572" max="13572" width="23.6640625" style="185" customWidth="1"/>
    <col min="13573" max="13573" width="13.88671875" style="185" customWidth="1"/>
    <col min="13574" max="13574" width="23.6640625" style="185" customWidth="1"/>
    <col min="13575" max="13824" width="9.109375" style="185"/>
    <col min="13825" max="13825" width="43.33203125" style="185" customWidth="1"/>
    <col min="13826" max="13826" width="20.44140625" style="185" customWidth="1"/>
    <col min="13827" max="13827" width="16.5546875" style="185" customWidth="1"/>
    <col min="13828" max="13828" width="23.6640625" style="185" customWidth="1"/>
    <col min="13829" max="13829" width="13.88671875" style="185" customWidth="1"/>
    <col min="13830" max="13830" width="23.6640625" style="185" customWidth="1"/>
    <col min="13831" max="14080" width="9.109375" style="185"/>
    <col min="14081" max="14081" width="43.33203125" style="185" customWidth="1"/>
    <col min="14082" max="14082" width="20.44140625" style="185" customWidth="1"/>
    <col min="14083" max="14083" width="16.5546875" style="185" customWidth="1"/>
    <col min="14084" max="14084" width="23.6640625" style="185" customWidth="1"/>
    <col min="14085" max="14085" width="13.88671875" style="185" customWidth="1"/>
    <col min="14086" max="14086" width="23.6640625" style="185" customWidth="1"/>
    <col min="14087" max="14336" width="9.109375" style="185"/>
    <col min="14337" max="14337" width="43.33203125" style="185" customWidth="1"/>
    <col min="14338" max="14338" width="20.44140625" style="185" customWidth="1"/>
    <col min="14339" max="14339" width="16.5546875" style="185" customWidth="1"/>
    <col min="14340" max="14340" width="23.6640625" style="185" customWidth="1"/>
    <col min="14341" max="14341" width="13.88671875" style="185" customWidth="1"/>
    <col min="14342" max="14342" width="23.6640625" style="185" customWidth="1"/>
    <col min="14343" max="14592" width="9.109375" style="185"/>
    <col min="14593" max="14593" width="43.33203125" style="185" customWidth="1"/>
    <col min="14594" max="14594" width="20.44140625" style="185" customWidth="1"/>
    <col min="14595" max="14595" width="16.5546875" style="185" customWidth="1"/>
    <col min="14596" max="14596" width="23.6640625" style="185" customWidth="1"/>
    <col min="14597" max="14597" width="13.88671875" style="185" customWidth="1"/>
    <col min="14598" max="14598" width="23.6640625" style="185" customWidth="1"/>
    <col min="14599" max="14848" width="9.109375" style="185"/>
    <col min="14849" max="14849" width="43.33203125" style="185" customWidth="1"/>
    <col min="14850" max="14850" width="20.44140625" style="185" customWidth="1"/>
    <col min="14851" max="14851" width="16.5546875" style="185" customWidth="1"/>
    <col min="14852" max="14852" width="23.6640625" style="185" customWidth="1"/>
    <col min="14853" max="14853" width="13.88671875" style="185" customWidth="1"/>
    <col min="14854" max="14854" width="23.6640625" style="185" customWidth="1"/>
    <col min="14855" max="15104" width="9.109375" style="185"/>
    <col min="15105" max="15105" width="43.33203125" style="185" customWidth="1"/>
    <col min="15106" max="15106" width="20.44140625" style="185" customWidth="1"/>
    <col min="15107" max="15107" width="16.5546875" style="185" customWidth="1"/>
    <col min="15108" max="15108" width="23.6640625" style="185" customWidth="1"/>
    <col min="15109" max="15109" width="13.88671875" style="185" customWidth="1"/>
    <col min="15110" max="15110" width="23.6640625" style="185" customWidth="1"/>
    <col min="15111" max="15360" width="9.109375" style="185"/>
    <col min="15361" max="15361" width="43.33203125" style="185" customWidth="1"/>
    <col min="15362" max="15362" width="20.44140625" style="185" customWidth="1"/>
    <col min="15363" max="15363" width="16.5546875" style="185" customWidth="1"/>
    <col min="15364" max="15364" width="23.6640625" style="185" customWidth="1"/>
    <col min="15365" max="15365" width="13.88671875" style="185" customWidth="1"/>
    <col min="15366" max="15366" width="23.6640625" style="185" customWidth="1"/>
    <col min="15367" max="15616" width="9.109375" style="185"/>
    <col min="15617" max="15617" width="43.33203125" style="185" customWidth="1"/>
    <col min="15618" max="15618" width="20.44140625" style="185" customWidth="1"/>
    <col min="15619" max="15619" width="16.5546875" style="185" customWidth="1"/>
    <col min="15620" max="15620" width="23.6640625" style="185" customWidth="1"/>
    <col min="15621" max="15621" width="13.88671875" style="185" customWidth="1"/>
    <col min="15622" max="15622" width="23.6640625" style="185" customWidth="1"/>
    <col min="15623" max="15872" width="9.109375" style="185"/>
    <col min="15873" max="15873" width="43.33203125" style="185" customWidth="1"/>
    <col min="15874" max="15874" width="20.44140625" style="185" customWidth="1"/>
    <col min="15875" max="15875" width="16.5546875" style="185" customWidth="1"/>
    <col min="15876" max="15876" width="23.6640625" style="185" customWidth="1"/>
    <col min="15877" max="15877" width="13.88671875" style="185" customWidth="1"/>
    <col min="15878" max="15878" width="23.6640625" style="185" customWidth="1"/>
    <col min="15879" max="16128" width="9.109375" style="185"/>
    <col min="16129" max="16129" width="43.33203125" style="185" customWidth="1"/>
    <col min="16130" max="16130" width="20.44140625" style="185" customWidth="1"/>
    <col min="16131" max="16131" width="16.5546875" style="185" customWidth="1"/>
    <col min="16132" max="16132" width="23.6640625" style="185" customWidth="1"/>
    <col min="16133" max="16133" width="13.88671875" style="185" customWidth="1"/>
    <col min="16134" max="16134" width="23.6640625" style="185" customWidth="1"/>
    <col min="16135" max="16384" width="9.109375" style="185"/>
  </cols>
  <sheetData>
    <row r="1" spans="1:8" ht="23.25" customHeight="1" x14ac:dyDescent="0.3">
      <c r="A1" s="500" t="s">
        <v>848</v>
      </c>
      <c r="B1" s="500"/>
      <c r="C1" s="500"/>
      <c r="D1" s="500"/>
      <c r="E1" s="500"/>
      <c r="F1" s="500"/>
    </row>
    <row r="2" spans="1:8" ht="23.25" customHeight="1" x14ac:dyDescent="0.3">
      <c r="A2" s="186"/>
      <c r="B2" s="187"/>
      <c r="C2" s="187"/>
      <c r="D2" s="187"/>
      <c r="E2" s="187"/>
      <c r="F2" s="188"/>
    </row>
    <row r="3" spans="1:8" x14ac:dyDescent="0.3">
      <c r="A3" s="186"/>
      <c r="B3" s="187"/>
      <c r="C3" s="187"/>
      <c r="D3" s="187"/>
      <c r="E3" s="187"/>
      <c r="F3" s="188"/>
    </row>
    <row r="4" spans="1:8" x14ac:dyDescent="0.3">
      <c r="A4" s="186"/>
      <c r="B4" s="187"/>
      <c r="C4" s="187"/>
      <c r="D4" s="187"/>
      <c r="E4" s="187"/>
      <c r="F4" s="188"/>
    </row>
    <row r="5" spans="1:8" ht="31.2" x14ac:dyDescent="0.3">
      <c r="A5" s="300" t="s">
        <v>356</v>
      </c>
      <c r="B5" s="301" t="s">
        <v>779</v>
      </c>
      <c r="C5" s="301" t="s">
        <v>357</v>
      </c>
      <c r="D5" s="301" t="s">
        <v>853</v>
      </c>
      <c r="E5" s="301" t="s">
        <v>358</v>
      </c>
      <c r="F5" s="301" t="s">
        <v>854</v>
      </c>
    </row>
    <row r="6" spans="1:8" x14ac:dyDescent="0.3">
      <c r="A6" s="203" t="s">
        <v>359</v>
      </c>
      <c r="B6" s="189">
        <f>'16. melléklet'!C16</f>
        <v>45564672</v>
      </c>
      <c r="C6" s="189"/>
      <c r="D6" s="189">
        <f>F6-B6</f>
        <v>2500000</v>
      </c>
      <c r="E6" s="189"/>
      <c r="F6" s="189">
        <f>'16. melléklet'!E16</f>
        <v>48064672</v>
      </c>
      <c r="G6" s="190"/>
    </row>
    <row r="7" spans="1:8" x14ac:dyDescent="0.3">
      <c r="A7" s="302" t="s">
        <v>360</v>
      </c>
      <c r="B7" s="191">
        <f>'16. melléklet'!C15</f>
        <v>334141242</v>
      </c>
      <c r="C7" s="189"/>
      <c r="D7" s="189">
        <f t="shared" ref="D7:D8" si="0">F7-B7</f>
        <v>0</v>
      </c>
      <c r="E7" s="191"/>
      <c r="F7" s="189">
        <f>'16. melléklet'!E15</f>
        <v>334141242</v>
      </c>
    </row>
    <row r="8" spans="1:8" x14ac:dyDescent="0.3">
      <c r="A8" s="203" t="s">
        <v>361</v>
      </c>
      <c r="B8" s="189">
        <f>'16. melléklet'!C13</f>
        <v>206605240</v>
      </c>
      <c r="C8" s="189"/>
      <c r="D8" s="189">
        <f t="shared" si="0"/>
        <v>0</v>
      </c>
      <c r="E8" s="189"/>
      <c r="F8" s="189">
        <f>'16. melléklet'!E13</f>
        <v>206605240</v>
      </c>
    </row>
    <row r="9" spans="1:8" ht="31.2" x14ac:dyDescent="0.3">
      <c r="A9" s="303" t="s">
        <v>362</v>
      </c>
      <c r="B9" s="189"/>
      <c r="C9" s="189"/>
      <c r="D9" s="189"/>
      <c r="E9" s="189"/>
      <c r="F9" s="189">
        <f t="shared" ref="F9" si="1">B9+D9</f>
        <v>0</v>
      </c>
      <c r="G9" s="192"/>
    </row>
    <row r="10" spans="1:8" x14ac:dyDescent="0.3">
      <c r="A10" s="304" t="s">
        <v>69</v>
      </c>
      <c r="B10" s="196">
        <f>SUM(B6:B9)</f>
        <v>586311154</v>
      </c>
      <c r="C10" s="196"/>
      <c r="D10" s="196">
        <f>F10-B10</f>
        <v>2500000</v>
      </c>
      <c r="E10" s="196">
        <v>0</v>
      </c>
      <c r="F10" s="196">
        <f>SUM(F6:F9)</f>
        <v>588811154</v>
      </c>
      <c r="H10" s="190"/>
    </row>
    <row r="11" spans="1:8" x14ac:dyDescent="0.3">
      <c r="A11" s="186"/>
      <c r="B11" s="187"/>
      <c r="C11" s="187"/>
      <c r="D11" s="187"/>
      <c r="E11" s="187"/>
      <c r="F11" s="187"/>
    </row>
    <row r="12" spans="1:8" x14ac:dyDescent="0.3">
      <c r="A12" s="186"/>
      <c r="B12" s="187"/>
      <c r="C12" s="187"/>
      <c r="D12" s="187"/>
      <c r="E12" s="187"/>
      <c r="F12" s="187"/>
    </row>
    <row r="13" spans="1:8" x14ac:dyDescent="0.3">
      <c r="A13" s="186"/>
      <c r="B13" s="187"/>
      <c r="C13" s="187"/>
      <c r="D13" s="187"/>
      <c r="E13" s="187"/>
      <c r="F13" s="187"/>
    </row>
  </sheetData>
  <mergeCells count="1">
    <mergeCell ref="A1:F1"/>
  </mergeCells>
  <printOptions horizontalCentered="1"/>
  <pageMargins left="0.31496062992125984" right="0.31496062992125984" top="1.3385826771653544" bottom="0.74803149606299213" header="0.31496062992125984" footer="0.31496062992125984"/>
  <pageSetup paperSize="9" orientation="landscape" r:id="rId1"/>
  <headerFooter>
    <oddHeader>&amp;L&amp;"Times New Roman,Normál"&amp;12Pécsely Község Önkormányzata &amp;C&amp;"Times New Roman,Normál"&amp;12 15.  melléklet 
az önkormányzat 2022. évi költségvetési gazdálkodási beszámolójáról szóló
4/2023. (V. 30.) önkormányzati rendelethez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</sheetPr>
  <dimension ref="A1:IV104"/>
  <sheetViews>
    <sheetView view="pageLayout" zoomScaleNormal="100" workbookViewId="0">
      <selection activeCell="I8" sqref="I8"/>
    </sheetView>
  </sheetViews>
  <sheetFormatPr defaultRowHeight="15.6" x14ac:dyDescent="0.3"/>
  <cols>
    <col min="1" max="1" width="46.6640625" style="201" customWidth="1"/>
    <col min="2" max="2" width="6.5546875" style="185" customWidth="1"/>
    <col min="3" max="3" width="13.44140625" style="185" customWidth="1"/>
    <col min="4" max="4" width="14.33203125" style="185" customWidth="1"/>
    <col min="5" max="5" width="13.5546875" style="185" customWidth="1"/>
    <col min="6" max="6" width="13.6640625" style="185" customWidth="1"/>
    <col min="7" max="7" width="7.5546875" style="208" customWidth="1"/>
    <col min="8" max="8" width="9.5546875" style="185" bestFit="1" customWidth="1"/>
    <col min="9" max="10" width="9.109375" style="185"/>
    <col min="11" max="11" width="11.33203125" style="185" bestFit="1" customWidth="1"/>
    <col min="12" max="12" width="9.109375" style="185"/>
    <col min="13" max="13" width="11.33203125" style="185" bestFit="1" customWidth="1"/>
    <col min="14" max="256" width="9.109375" style="185"/>
    <col min="257" max="257" width="46.6640625" style="185" customWidth="1"/>
    <col min="258" max="258" width="6.5546875" style="185" customWidth="1"/>
    <col min="259" max="259" width="11.109375" style="185" customWidth="1"/>
    <col min="260" max="260" width="11.5546875" style="185" customWidth="1"/>
    <col min="261" max="261" width="11" style="185" customWidth="1"/>
    <col min="262" max="262" width="10.6640625" style="185" customWidth="1"/>
    <col min="263" max="263" width="7.109375" style="185" customWidth="1"/>
    <col min="264" max="264" width="9.5546875" style="185" bestFit="1" customWidth="1"/>
    <col min="265" max="512" width="9.109375" style="185"/>
    <col min="513" max="513" width="46.6640625" style="185" customWidth="1"/>
    <col min="514" max="514" width="6.5546875" style="185" customWidth="1"/>
    <col min="515" max="515" width="11.109375" style="185" customWidth="1"/>
    <col min="516" max="516" width="11.5546875" style="185" customWidth="1"/>
    <col min="517" max="517" width="11" style="185" customWidth="1"/>
    <col min="518" max="518" width="10.6640625" style="185" customWidth="1"/>
    <col min="519" max="519" width="7.109375" style="185" customWidth="1"/>
    <col min="520" max="520" width="9.5546875" style="185" bestFit="1" customWidth="1"/>
    <col min="521" max="768" width="9.109375" style="185"/>
    <col min="769" max="769" width="46.6640625" style="185" customWidth="1"/>
    <col min="770" max="770" width="6.5546875" style="185" customWidth="1"/>
    <col min="771" max="771" width="11.109375" style="185" customWidth="1"/>
    <col min="772" max="772" width="11.5546875" style="185" customWidth="1"/>
    <col min="773" max="773" width="11" style="185" customWidth="1"/>
    <col min="774" max="774" width="10.6640625" style="185" customWidth="1"/>
    <col min="775" max="775" width="7.109375" style="185" customWidth="1"/>
    <col min="776" max="776" width="9.5546875" style="185" bestFit="1" customWidth="1"/>
    <col min="777" max="1024" width="9.109375" style="185"/>
    <col min="1025" max="1025" width="46.6640625" style="185" customWidth="1"/>
    <col min="1026" max="1026" width="6.5546875" style="185" customWidth="1"/>
    <col min="1027" max="1027" width="11.109375" style="185" customWidth="1"/>
    <col min="1028" max="1028" width="11.5546875" style="185" customWidth="1"/>
    <col min="1029" max="1029" width="11" style="185" customWidth="1"/>
    <col min="1030" max="1030" width="10.6640625" style="185" customWidth="1"/>
    <col min="1031" max="1031" width="7.109375" style="185" customWidth="1"/>
    <col min="1032" max="1032" width="9.5546875" style="185" bestFit="1" customWidth="1"/>
    <col min="1033" max="1280" width="9.109375" style="185"/>
    <col min="1281" max="1281" width="46.6640625" style="185" customWidth="1"/>
    <col min="1282" max="1282" width="6.5546875" style="185" customWidth="1"/>
    <col min="1283" max="1283" width="11.109375" style="185" customWidth="1"/>
    <col min="1284" max="1284" width="11.5546875" style="185" customWidth="1"/>
    <col min="1285" max="1285" width="11" style="185" customWidth="1"/>
    <col min="1286" max="1286" width="10.6640625" style="185" customWidth="1"/>
    <col min="1287" max="1287" width="7.109375" style="185" customWidth="1"/>
    <col min="1288" max="1288" width="9.5546875" style="185" bestFit="1" customWidth="1"/>
    <col min="1289" max="1536" width="9.109375" style="185"/>
    <col min="1537" max="1537" width="46.6640625" style="185" customWidth="1"/>
    <col min="1538" max="1538" width="6.5546875" style="185" customWidth="1"/>
    <col min="1539" max="1539" width="11.109375" style="185" customWidth="1"/>
    <col min="1540" max="1540" width="11.5546875" style="185" customWidth="1"/>
    <col min="1541" max="1541" width="11" style="185" customWidth="1"/>
    <col min="1542" max="1542" width="10.6640625" style="185" customWidth="1"/>
    <col min="1543" max="1543" width="7.109375" style="185" customWidth="1"/>
    <col min="1544" max="1544" width="9.5546875" style="185" bestFit="1" customWidth="1"/>
    <col min="1545" max="1792" width="9.109375" style="185"/>
    <col min="1793" max="1793" width="46.6640625" style="185" customWidth="1"/>
    <col min="1794" max="1794" width="6.5546875" style="185" customWidth="1"/>
    <col min="1795" max="1795" width="11.109375" style="185" customWidth="1"/>
    <col min="1796" max="1796" width="11.5546875" style="185" customWidth="1"/>
    <col min="1797" max="1797" width="11" style="185" customWidth="1"/>
    <col min="1798" max="1798" width="10.6640625" style="185" customWidth="1"/>
    <col min="1799" max="1799" width="7.109375" style="185" customWidth="1"/>
    <col min="1800" max="1800" width="9.5546875" style="185" bestFit="1" customWidth="1"/>
    <col min="1801" max="2048" width="9.109375" style="185"/>
    <col min="2049" max="2049" width="46.6640625" style="185" customWidth="1"/>
    <col min="2050" max="2050" width="6.5546875" style="185" customWidth="1"/>
    <col min="2051" max="2051" width="11.109375" style="185" customWidth="1"/>
    <col min="2052" max="2052" width="11.5546875" style="185" customWidth="1"/>
    <col min="2053" max="2053" width="11" style="185" customWidth="1"/>
    <col min="2054" max="2054" width="10.6640625" style="185" customWidth="1"/>
    <col min="2055" max="2055" width="7.109375" style="185" customWidth="1"/>
    <col min="2056" max="2056" width="9.5546875" style="185" bestFit="1" customWidth="1"/>
    <col min="2057" max="2304" width="9.109375" style="185"/>
    <col min="2305" max="2305" width="46.6640625" style="185" customWidth="1"/>
    <col min="2306" max="2306" width="6.5546875" style="185" customWidth="1"/>
    <col min="2307" max="2307" width="11.109375" style="185" customWidth="1"/>
    <col min="2308" max="2308" width="11.5546875" style="185" customWidth="1"/>
    <col min="2309" max="2309" width="11" style="185" customWidth="1"/>
    <col min="2310" max="2310" width="10.6640625" style="185" customWidth="1"/>
    <col min="2311" max="2311" width="7.109375" style="185" customWidth="1"/>
    <col min="2312" max="2312" width="9.5546875" style="185" bestFit="1" customWidth="1"/>
    <col min="2313" max="2560" width="9.109375" style="185"/>
    <col min="2561" max="2561" width="46.6640625" style="185" customWidth="1"/>
    <col min="2562" max="2562" width="6.5546875" style="185" customWidth="1"/>
    <col min="2563" max="2563" width="11.109375" style="185" customWidth="1"/>
    <col min="2564" max="2564" width="11.5546875" style="185" customWidth="1"/>
    <col min="2565" max="2565" width="11" style="185" customWidth="1"/>
    <col min="2566" max="2566" width="10.6640625" style="185" customWidth="1"/>
    <col min="2567" max="2567" width="7.109375" style="185" customWidth="1"/>
    <col min="2568" max="2568" width="9.5546875" style="185" bestFit="1" customWidth="1"/>
    <col min="2569" max="2816" width="9.109375" style="185"/>
    <col min="2817" max="2817" width="46.6640625" style="185" customWidth="1"/>
    <col min="2818" max="2818" width="6.5546875" style="185" customWidth="1"/>
    <col min="2819" max="2819" width="11.109375" style="185" customWidth="1"/>
    <col min="2820" max="2820" width="11.5546875" style="185" customWidth="1"/>
    <col min="2821" max="2821" width="11" style="185" customWidth="1"/>
    <col min="2822" max="2822" width="10.6640625" style="185" customWidth="1"/>
    <col min="2823" max="2823" width="7.109375" style="185" customWidth="1"/>
    <col min="2824" max="2824" width="9.5546875" style="185" bestFit="1" customWidth="1"/>
    <col min="2825" max="3072" width="9.109375" style="185"/>
    <col min="3073" max="3073" width="46.6640625" style="185" customWidth="1"/>
    <col min="3074" max="3074" width="6.5546875" style="185" customWidth="1"/>
    <col min="3075" max="3075" width="11.109375" style="185" customWidth="1"/>
    <col min="3076" max="3076" width="11.5546875" style="185" customWidth="1"/>
    <col min="3077" max="3077" width="11" style="185" customWidth="1"/>
    <col min="3078" max="3078" width="10.6640625" style="185" customWidth="1"/>
    <col min="3079" max="3079" width="7.109375" style="185" customWidth="1"/>
    <col min="3080" max="3080" width="9.5546875" style="185" bestFit="1" customWidth="1"/>
    <col min="3081" max="3328" width="9.109375" style="185"/>
    <col min="3329" max="3329" width="46.6640625" style="185" customWidth="1"/>
    <col min="3330" max="3330" width="6.5546875" style="185" customWidth="1"/>
    <col min="3331" max="3331" width="11.109375" style="185" customWidth="1"/>
    <col min="3332" max="3332" width="11.5546875" style="185" customWidth="1"/>
    <col min="3333" max="3333" width="11" style="185" customWidth="1"/>
    <col min="3334" max="3334" width="10.6640625" style="185" customWidth="1"/>
    <col min="3335" max="3335" width="7.109375" style="185" customWidth="1"/>
    <col min="3336" max="3336" width="9.5546875" style="185" bestFit="1" customWidth="1"/>
    <col min="3337" max="3584" width="9.109375" style="185"/>
    <col min="3585" max="3585" width="46.6640625" style="185" customWidth="1"/>
    <col min="3586" max="3586" width="6.5546875" style="185" customWidth="1"/>
    <col min="3587" max="3587" width="11.109375" style="185" customWidth="1"/>
    <col min="3588" max="3588" width="11.5546875" style="185" customWidth="1"/>
    <col min="3589" max="3589" width="11" style="185" customWidth="1"/>
    <col min="3590" max="3590" width="10.6640625" style="185" customWidth="1"/>
    <col min="3591" max="3591" width="7.109375" style="185" customWidth="1"/>
    <col min="3592" max="3592" width="9.5546875" style="185" bestFit="1" customWidth="1"/>
    <col min="3593" max="3840" width="9.109375" style="185"/>
    <col min="3841" max="3841" width="46.6640625" style="185" customWidth="1"/>
    <col min="3842" max="3842" width="6.5546875" style="185" customWidth="1"/>
    <col min="3843" max="3843" width="11.109375" style="185" customWidth="1"/>
    <col min="3844" max="3844" width="11.5546875" style="185" customWidth="1"/>
    <col min="3845" max="3845" width="11" style="185" customWidth="1"/>
    <col min="3846" max="3846" width="10.6640625" style="185" customWidth="1"/>
    <col min="3847" max="3847" width="7.109375" style="185" customWidth="1"/>
    <col min="3848" max="3848" width="9.5546875" style="185" bestFit="1" customWidth="1"/>
    <col min="3849" max="4096" width="9.109375" style="185"/>
    <col min="4097" max="4097" width="46.6640625" style="185" customWidth="1"/>
    <col min="4098" max="4098" width="6.5546875" style="185" customWidth="1"/>
    <col min="4099" max="4099" width="11.109375" style="185" customWidth="1"/>
    <col min="4100" max="4100" width="11.5546875" style="185" customWidth="1"/>
    <col min="4101" max="4101" width="11" style="185" customWidth="1"/>
    <col min="4102" max="4102" width="10.6640625" style="185" customWidth="1"/>
    <col min="4103" max="4103" width="7.109375" style="185" customWidth="1"/>
    <col min="4104" max="4104" width="9.5546875" style="185" bestFit="1" customWidth="1"/>
    <col min="4105" max="4352" width="9.109375" style="185"/>
    <col min="4353" max="4353" width="46.6640625" style="185" customWidth="1"/>
    <col min="4354" max="4354" width="6.5546875" style="185" customWidth="1"/>
    <col min="4355" max="4355" width="11.109375" style="185" customWidth="1"/>
    <col min="4356" max="4356" width="11.5546875" style="185" customWidth="1"/>
    <col min="4357" max="4357" width="11" style="185" customWidth="1"/>
    <col min="4358" max="4358" width="10.6640625" style="185" customWidth="1"/>
    <col min="4359" max="4359" width="7.109375" style="185" customWidth="1"/>
    <col min="4360" max="4360" width="9.5546875" style="185" bestFit="1" customWidth="1"/>
    <col min="4361" max="4608" width="9.109375" style="185"/>
    <col min="4609" max="4609" width="46.6640625" style="185" customWidth="1"/>
    <col min="4610" max="4610" width="6.5546875" style="185" customWidth="1"/>
    <col min="4611" max="4611" width="11.109375" style="185" customWidth="1"/>
    <col min="4612" max="4612" width="11.5546875" style="185" customWidth="1"/>
    <col min="4613" max="4613" width="11" style="185" customWidth="1"/>
    <col min="4614" max="4614" width="10.6640625" style="185" customWidth="1"/>
    <col min="4615" max="4615" width="7.109375" style="185" customWidth="1"/>
    <col min="4616" max="4616" width="9.5546875" style="185" bestFit="1" customWidth="1"/>
    <col min="4617" max="4864" width="9.109375" style="185"/>
    <col min="4865" max="4865" width="46.6640625" style="185" customWidth="1"/>
    <col min="4866" max="4866" width="6.5546875" style="185" customWidth="1"/>
    <col min="4867" max="4867" width="11.109375" style="185" customWidth="1"/>
    <col min="4868" max="4868" width="11.5546875" style="185" customWidth="1"/>
    <col min="4869" max="4869" width="11" style="185" customWidth="1"/>
    <col min="4870" max="4870" width="10.6640625" style="185" customWidth="1"/>
    <col min="4871" max="4871" width="7.109375" style="185" customWidth="1"/>
    <col min="4872" max="4872" width="9.5546875" style="185" bestFit="1" customWidth="1"/>
    <col min="4873" max="5120" width="9.109375" style="185"/>
    <col min="5121" max="5121" width="46.6640625" style="185" customWidth="1"/>
    <col min="5122" max="5122" width="6.5546875" style="185" customWidth="1"/>
    <col min="5123" max="5123" width="11.109375" style="185" customWidth="1"/>
    <col min="5124" max="5124" width="11.5546875" style="185" customWidth="1"/>
    <col min="5125" max="5125" width="11" style="185" customWidth="1"/>
    <col min="5126" max="5126" width="10.6640625" style="185" customWidth="1"/>
    <col min="5127" max="5127" width="7.109375" style="185" customWidth="1"/>
    <col min="5128" max="5128" width="9.5546875" style="185" bestFit="1" customWidth="1"/>
    <col min="5129" max="5376" width="9.109375" style="185"/>
    <col min="5377" max="5377" width="46.6640625" style="185" customWidth="1"/>
    <col min="5378" max="5378" width="6.5546875" style="185" customWidth="1"/>
    <col min="5379" max="5379" width="11.109375" style="185" customWidth="1"/>
    <col min="5380" max="5380" width="11.5546875" style="185" customWidth="1"/>
    <col min="5381" max="5381" width="11" style="185" customWidth="1"/>
    <col min="5382" max="5382" width="10.6640625" style="185" customWidth="1"/>
    <col min="5383" max="5383" width="7.109375" style="185" customWidth="1"/>
    <col min="5384" max="5384" width="9.5546875" style="185" bestFit="1" customWidth="1"/>
    <col min="5385" max="5632" width="9.109375" style="185"/>
    <col min="5633" max="5633" width="46.6640625" style="185" customWidth="1"/>
    <col min="5634" max="5634" width="6.5546875" style="185" customWidth="1"/>
    <col min="5635" max="5635" width="11.109375" style="185" customWidth="1"/>
    <col min="5636" max="5636" width="11.5546875" style="185" customWidth="1"/>
    <col min="5637" max="5637" width="11" style="185" customWidth="1"/>
    <col min="5638" max="5638" width="10.6640625" style="185" customWidth="1"/>
    <col min="5639" max="5639" width="7.109375" style="185" customWidth="1"/>
    <col min="5640" max="5640" width="9.5546875" style="185" bestFit="1" customWidth="1"/>
    <col min="5641" max="5888" width="9.109375" style="185"/>
    <col min="5889" max="5889" width="46.6640625" style="185" customWidth="1"/>
    <col min="5890" max="5890" width="6.5546875" style="185" customWidth="1"/>
    <col min="5891" max="5891" width="11.109375" style="185" customWidth="1"/>
    <col min="5892" max="5892" width="11.5546875" style="185" customWidth="1"/>
    <col min="5893" max="5893" width="11" style="185" customWidth="1"/>
    <col min="5894" max="5894" width="10.6640625" style="185" customWidth="1"/>
    <col min="5895" max="5895" width="7.109375" style="185" customWidth="1"/>
    <col min="5896" max="5896" width="9.5546875" style="185" bestFit="1" customWidth="1"/>
    <col min="5897" max="6144" width="9.109375" style="185"/>
    <col min="6145" max="6145" width="46.6640625" style="185" customWidth="1"/>
    <col min="6146" max="6146" width="6.5546875" style="185" customWidth="1"/>
    <col min="6147" max="6147" width="11.109375" style="185" customWidth="1"/>
    <col min="6148" max="6148" width="11.5546875" style="185" customWidth="1"/>
    <col min="6149" max="6149" width="11" style="185" customWidth="1"/>
    <col min="6150" max="6150" width="10.6640625" style="185" customWidth="1"/>
    <col min="6151" max="6151" width="7.109375" style="185" customWidth="1"/>
    <col min="6152" max="6152" width="9.5546875" style="185" bestFit="1" customWidth="1"/>
    <col min="6153" max="6400" width="9.109375" style="185"/>
    <col min="6401" max="6401" width="46.6640625" style="185" customWidth="1"/>
    <col min="6402" max="6402" width="6.5546875" style="185" customWidth="1"/>
    <col min="6403" max="6403" width="11.109375" style="185" customWidth="1"/>
    <col min="6404" max="6404" width="11.5546875" style="185" customWidth="1"/>
    <col min="6405" max="6405" width="11" style="185" customWidth="1"/>
    <col min="6406" max="6406" width="10.6640625" style="185" customWidth="1"/>
    <col min="6407" max="6407" width="7.109375" style="185" customWidth="1"/>
    <col min="6408" max="6408" width="9.5546875" style="185" bestFit="1" customWidth="1"/>
    <col min="6409" max="6656" width="9.109375" style="185"/>
    <col min="6657" max="6657" width="46.6640625" style="185" customWidth="1"/>
    <col min="6658" max="6658" width="6.5546875" style="185" customWidth="1"/>
    <col min="6659" max="6659" width="11.109375" style="185" customWidth="1"/>
    <col min="6660" max="6660" width="11.5546875" style="185" customWidth="1"/>
    <col min="6661" max="6661" width="11" style="185" customWidth="1"/>
    <col min="6662" max="6662" width="10.6640625" style="185" customWidth="1"/>
    <col min="6663" max="6663" width="7.109375" style="185" customWidth="1"/>
    <col min="6664" max="6664" width="9.5546875" style="185" bestFit="1" customWidth="1"/>
    <col min="6665" max="6912" width="9.109375" style="185"/>
    <col min="6913" max="6913" width="46.6640625" style="185" customWidth="1"/>
    <col min="6914" max="6914" width="6.5546875" style="185" customWidth="1"/>
    <col min="6915" max="6915" width="11.109375" style="185" customWidth="1"/>
    <col min="6916" max="6916" width="11.5546875" style="185" customWidth="1"/>
    <col min="6917" max="6917" width="11" style="185" customWidth="1"/>
    <col min="6918" max="6918" width="10.6640625" style="185" customWidth="1"/>
    <col min="6919" max="6919" width="7.109375" style="185" customWidth="1"/>
    <col min="6920" max="6920" width="9.5546875" style="185" bestFit="1" customWidth="1"/>
    <col min="6921" max="7168" width="9.109375" style="185"/>
    <col min="7169" max="7169" width="46.6640625" style="185" customWidth="1"/>
    <col min="7170" max="7170" width="6.5546875" style="185" customWidth="1"/>
    <col min="7171" max="7171" width="11.109375" style="185" customWidth="1"/>
    <col min="7172" max="7172" width="11.5546875" style="185" customWidth="1"/>
    <col min="7173" max="7173" width="11" style="185" customWidth="1"/>
    <col min="7174" max="7174" width="10.6640625" style="185" customWidth="1"/>
    <col min="7175" max="7175" width="7.109375" style="185" customWidth="1"/>
    <col min="7176" max="7176" width="9.5546875" style="185" bestFit="1" customWidth="1"/>
    <col min="7177" max="7424" width="9.109375" style="185"/>
    <col min="7425" max="7425" width="46.6640625" style="185" customWidth="1"/>
    <col min="7426" max="7426" width="6.5546875" style="185" customWidth="1"/>
    <col min="7427" max="7427" width="11.109375" style="185" customWidth="1"/>
    <col min="7428" max="7428" width="11.5546875" style="185" customWidth="1"/>
    <col min="7429" max="7429" width="11" style="185" customWidth="1"/>
    <col min="7430" max="7430" width="10.6640625" style="185" customWidth="1"/>
    <col min="7431" max="7431" width="7.109375" style="185" customWidth="1"/>
    <col min="7432" max="7432" width="9.5546875" style="185" bestFit="1" customWidth="1"/>
    <col min="7433" max="7680" width="9.109375" style="185"/>
    <col min="7681" max="7681" width="46.6640625" style="185" customWidth="1"/>
    <col min="7682" max="7682" width="6.5546875" style="185" customWidth="1"/>
    <col min="7683" max="7683" width="11.109375" style="185" customWidth="1"/>
    <col min="7684" max="7684" width="11.5546875" style="185" customWidth="1"/>
    <col min="7685" max="7685" width="11" style="185" customWidth="1"/>
    <col min="7686" max="7686" width="10.6640625" style="185" customWidth="1"/>
    <col min="7687" max="7687" width="7.109375" style="185" customWidth="1"/>
    <col min="7688" max="7688" width="9.5546875" style="185" bestFit="1" customWidth="1"/>
    <col min="7689" max="7936" width="9.109375" style="185"/>
    <col min="7937" max="7937" width="46.6640625" style="185" customWidth="1"/>
    <col min="7938" max="7938" width="6.5546875" style="185" customWidth="1"/>
    <col min="7939" max="7939" width="11.109375" style="185" customWidth="1"/>
    <col min="7940" max="7940" width="11.5546875" style="185" customWidth="1"/>
    <col min="7941" max="7941" width="11" style="185" customWidth="1"/>
    <col min="7942" max="7942" width="10.6640625" style="185" customWidth="1"/>
    <col min="7943" max="7943" width="7.109375" style="185" customWidth="1"/>
    <col min="7944" max="7944" width="9.5546875" style="185" bestFit="1" customWidth="1"/>
    <col min="7945" max="8192" width="9.109375" style="185"/>
    <col min="8193" max="8193" width="46.6640625" style="185" customWidth="1"/>
    <col min="8194" max="8194" width="6.5546875" style="185" customWidth="1"/>
    <col min="8195" max="8195" width="11.109375" style="185" customWidth="1"/>
    <col min="8196" max="8196" width="11.5546875" style="185" customWidth="1"/>
    <col min="8197" max="8197" width="11" style="185" customWidth="1"/>
    <col min="8198" max="8198" width="10.6640625" style="185" customWidth="1"/>
    <col min="8199" max="8199" width="7.109375" style="185" customWidth="1"/>
    <col min="8200" max="8200" width="9.5546875" style="185" bestFit="1" customWidth="1"/>
    <col min="8201" max="8448" width="9.109375" style="185"/>
    <col min="8449" max="8449" width="46.6640625" style="185" customWidth="1"/>
    <col min="8450" max="8450" width="6.5546875" style="185" customWidth="1"/>
    <col min="8451" max="8451" width="11.109375" style="185" customWidth="1"/>
    <col min="8452" max="8452" width="11.5546875" style="185" customWidth="1"/>
    <col min="8453" max="8453" width="11" style="185" customWidth="1"/>
    <col min="8454" max="8454" width="10.6640625" style="185" customWidth="1"/>
    <col min="8455" max="8455" width="7.109375" style="185" customWidth="1"/>
    <col min="8456" max="8456" width="9.5546875" style="185" bestFit="1" customWidth="1"/>
    <col min="8457" max="8704" width="9.109375" style="185"/>
    <col min="8705" max="8705" width="46.6640625" style="185" customWidth="1"/>
    <col min="8706" max="8706" width="6.5546875" style="185" customWidth="1"/>
    <col min="8707" max="8707" width="11.109375" style="185" customWidth="1"/>
    <col min="8708" max="8708" width="11.5546875" style="185" customWidth="1"/>
    <col min="8709" max="8709" width="11" style="185" customWidth="1"/>
    <col min="8710" max="8710" width="10.6640625" style="185" customWidth="1"/>
    <col min="8711" max="8711" width="7.109375" style="185" customWidth="1"/>
    <col min="8712" max="8712" width="9.5546875" style="185" bestFit="1" customWidth="1"/>
    <col min="8713" max="8960" width="9.109375" style="185"/>
    <col min="8961" max="8961" width="46.6640625" style="185" customWidth="1"/>
    <col min="8962" max="8962" width="6.5546875" style="185" customWidth="1"/>
    <col min="8963" max="8963" width="11.109375" style="185" customWidth="1"/>
    <col min="8964" max="8964" width="11.5546875" style="185" customWidth="1"/>
    <col min="8965" max="8965" width="11" style="185" customWidth="1"/>
    <col min="8966" max="8966" width="10.6640625" style="185" customWidth="1"/>
    <col min="8967" max="8967" width="7.109375" style="185" customWidth="1"/>
    <col min="8968" max="8968" width="9.5546875" style="185" bestFit="1" customWidth="1"/>
    <col min="8969" max="9216" width="9.109375" style="185"/>
    <col min="9217" max="9217" width="46.6640625" style="185" customWidth="1"/>
    <col min="9218" max="9218" width="6.5546875" style="185" customWidth="1"/>
    <col min="9219" max="9219" width="11.109375" style="185" customWidth="1"/>
    <col min="9220" max="9220" width="11.5546875" style="185" customWidth="1"/>
    <col min="9221" max="9221" width="11" style="185" customWidth="1"/>
    <col min="9222" max="9222" width="10.6640625" style="185" customWidth="1"/>
    <col min="9223" max="9223" width="7.109375" style="185" customWidth="1"/>
    <col min="9224" max="9224" width="9.5546875" style="185" bestFit="1" customWidth="1"/>
    <col min="9225" max="9472" width="9.109375" style="185"/>
    <col min="9473" max="9473" width="46.6640625" style="185" customWidth="1"/>
    <col min="9474" max="9474" width="6.5546875" style="185" customWidth="1"/>
    <col min="9475" max="9475" width="11.109375" style="185" customWidth="1"/>
    <col min="9476" max="9476" width="11.5546875" style="185" customWidth="1"/>
    <col min="9477" max="9477" width="11" style="185" customWidth="1"/>
    <col min="9478" max="9478" width="10.6640625" style="185" customWidth="1"/>
    <col min="9479" max="9479" width="7.109375" style="185" customWidth="1"/>
    <col min="9480" max="9480" width="9.5546875" style="185" bestFit="1" customWidth="1"/>
    <col min="9481" max="9728" width="9.109375" style="185"/>
    <col min="9729" max="9729" width="46.6640625" style="185" customWidth="1"/>
    <col min="9730" max="9730" width="6.5546875" style="185" customWidth="1"/>
    <col min="9731" max="9731" width="11.109375" style="185" customWidth="1"/>
    <col min="9732" max="9732" width="11.5546875" style="185" customWidth="1"/>
    <col min="9733" max="9733" width="11" style="185" customWidth="1"/>
    <col min="9734" max="9734" width="10.6640625" style="185" customWidth="1"/>
    <col min="9735" max="9735" width="7.109375" style="185" customWidth="1"/>
    <col min="9736" max="9736" width="9.5546875" style="185" bestFit="1" customWidth="1"/>
    <col min="9737" max="9984" width="9.109375" style="185"/>
    <col min="9985" max="9985" width="46.6640625" style="185" customWidth="1"/>
    <col min="9986" max="9986" width="6.5546875" style="185" customWidth="1"/>
    <col min="9987" max="9987" width="11.109375" style="185" customWidth="1"/>
    <col min="9988" max="9988" width="11.5546875" style="185" customWidth="1"/>
    <col min="9989" max="9989" width="11" style="185" customWidth="1"/>
    <col min="9990" max="9990" width="10.6640625" style="185" customWidth="1"/>
    <col min="9991" max="9991" width="7.109375" style="185" customWidth="1"/>
    <col min="9992" max="9992" width="9.5546875" style="185" bestFit="1" customWidth="1"/>
    <col min="9993" max="10240" width="9.109375" style="185"/>
    <col min="10241" max="10241" width="46.6640625" style="185" customWidth="1"/>
    <col min="10242" max="10242" width="6.5546875" style="185" customWidth="1"/>
    <col min="10243" max="10243" width="11.109375" style="185" customWidth="1"/>
    <col min="10244" max="10244" width="11.5546875" style="185" customWidth="1"/>
    <col min="10245" max="10245" width="11" style="185" customWidth="1"/>
    <col min="10246" max="10246" width="10.6640625" style="185" customWidth="1"/>
    <col min="10247" max="10247" width="7.109375" style="185" customWidth="1"/>
    <col min="10248" max="10248" width="9.5546875" style="185" bestFit="1" customWidth="1"/>
    <col min="10249" max="10496" width="9.109375" style="185"/>
    <col min="10497" max="10497" width="46.6640625" style="185" customWidth="1"/>
    <col min="10498" max="10498" width="6.5546875" style="185" customWidth="1"/>
    <col min="10499" max="10499" width="11.109375" style="185" customWidth="1"/>
    <col min="10500" max="10500" width="11.5546875" style="185" customWidth="1"/>
    <col min="10501" max="10501" width="11" style="185" customWidth="1"/>
    <col min="10502" max="10502" width="10.6640625" style="185" customWidth="1"/>
    <col min="10503" max="10503" width="7.109375" style="185" customWidth="1"/>
    <col min="10504" max="10504" width="9.5546875" style="185" bestFit="1" customWidth="1"/>
    <col min="10505" max="10752" width="9.109375" style="185"/>
    <col min="10753" max="10753" width="46.6640625" style="185" customWidth="1"/>
    <col min="10754" max="10754" width="6.5546875" style="185" customWidth="1"/>
    <col min="10755" max="10755" width="11.109375" style="185" customWidth="1"/>
    <col min="10756" max="10756" width="11.5546875" style="185" customWidth="1"/>
    <col min="10757" max="10757" width="11" style="185" customWidth="1"/>
    <col min="10758" max="10758" width="10.6640625" style="185" customWidth="1"/>
    <col min="10759" max="10759" width="7.109375" style="185" customWidth="1"/>
    <col min="10760" max="10760" width="9.5546875" style="185" bestFit="1" customWidth="1"/>
    <col min="10761" max="11008" width="9.109375" style="185"/>
    <col min="11009" max="11009" width="46.6640625" style="185" customWidth="1"/>
    <col min="11010" max="11010" width="6.5546875" style="185" customWidth="1"/>
    <col min="11011" max="11011" width="11.109375" style="185" customWidth="1"/>
    <col min="11012" max="11012" width="11.5546875" style="185" customWidth="1"/>
    <col min="11013" max="11013" width="11" style="185" customWidth="1"/>
    <col min="11014" max="11014" width="10.6640625" style="185" customWidth="1"/>
    <col min="11015" max="11015" width="7.109375" style="185" customWidth="1"/>
    <col min="11016" max="11016" width="9.5546875" style="185" bestFit="1" customWidth="1"/>
    <col min="11017" max="11264" width="9.109375" style="185"/>
    <col min="11265" max="11265" width="46.6640625" style="185" customWidth="1"/>
    <col min="11266" max="11266" width="6.5546875" style="185" customWidth="1"/>
    <col min="11267" max="11267" width="11.109375" style="185" customWidth="1"/>
    <col min="11268" max="11268" width="11.5546875" style="185" customWidth="1"/>
    <col min="11269" max="11269" width="11" style="185" customWidth="1"/>
    <col min="11270" max="11270" width="10.6640625" style="185" customWidth="1"/>
    <col min="11271" max="11271" width="7.109375" style="185" customWidth="1"/>
    <col min="11272" max="11272" width="9.5546875" style="185" bestFit="1" customWidth="1"/>
    <col min="11273" max="11520" width="9.109375" style="185"/>
    <col min="11521" max="11521" width="46.6640625" style="185" customWidth="1"/>
    <col min="11522" max="11522" width="6.5546875" style="185" customWidth="1"/>
    <col min="11523" max="11523" width="11.109375" style="185" customWidth="1"/>
    <col min="11524" max="11524" width="11.5546875" style="185" customWidth="1"/>
    <col min="11525" max="11525" width="11" style="185" customWidth="1"/>
    <col min="11526" max="11526" width="10.6640625" style="185" customWidth="1"/>
    <col min="11527" max="11527" width="7.109375" style="185" customWidth="1"/>
    <col min="11528" max="11528" width="9.5546875" style="185" bestFit="1" customWidth="1"/>
    <col min="11529" max="11776" width="9.109375" style="185"/>
    <col min="11777" max="11777" width="46.6640625" style="185" customWidth="1"/>
    <col min="11778" max="11778" width="6.5546875" style="185" customWidth="1"/>
    <col min="11779" max="11779" width="11.109375" style="185" customWidth="1"/>
    <col min="11780" max="11780" width="11.5546875" style="185" customWidth="1"/>
    <col min="11781" max="11781" width="11" style="185" customWidth="1"/>
    <col min="11782" max="11782" width="10.6640625" style="185" customWidth="1"/>
    <col min="11783" max="11783" width="7.109375" style="185" customWidth="1"/>
    <col min="11784" max="11784" width="9.5546875" style="185" bestFit="1" customWidth="1"/>
    <col min="11785" max="12032" width="9.109375" style="185"/>
    <col min="12033" max="12033" width="46.6640625" style="185" customWidth="1"/>
    <col min="12034" max="12034" width="6.5546875" style="185" customWidth="1"/>
    <col min="12035" max="12035" width="11.109375" style="185" customWidth="1"/>
    <col min="12036" max="12036" width="11.5546875" style="185" customWidth="1"/>
    <col min="12037" max="12037" width="11" style="185" customWidth="1"/>
    <col min="12038" max="12038" width="10.6640625" style="185" customWidth="1"/>
    <col min="12039" max="12039" width="7.109375" style="185" customWidth="1"/>
    <col min="12040" max="12040" width="9.5546875" style="185" bestFit="1" customWidth="1"/>
    <col min="12041" max="12288" width="9.109375" style="185"/>
    <col min="12289" max="12289" width="46.6640625" style="185" customWidth="1"/>
    <col min="12290" max="12290" width="6.5546875" style="185" customWidth="1"/>
    <col min="12291" max="12291" width="11.109375" style="185" customWidth="1"/>
    <col min="12292" max="12292" width="11.5546875" style="185" customWidth="1"/>
    <col min="12293" max="12293" width="11" style="185" customWidth="1"/>
    <col min="12294" max="12294" width="10.6640625" style="185" customWidth="1"/>
    <col min="12295" max="12295" width="7.109375" style="185" customWidth="1"/>
    <col min="12296" max="12296" width="9.5546875" style="185" bestFit="1" customWidth="1"/>
    <col min="12297" max="12544" width="9.109375" style="185"/>
    <col min="12545" max="12545" width="46.6640625" style="185" customWidth="1"/>
    <col min="12546" max="12546" width="6.5546875" style="185" customWidth="1"/>
    <col min="12547" max="12547" width="11.109375" style="185" customWidth="1"/>
    <col min="12548" max="12548" width="11.5546875" style="185" customWidth="1"/>
    <col min="12549" max="12549" width="11" style="185" customWidth="1"/>
    <col min="12550" max="12550" width="10.6640625" style="185" customWidth="1"/>
    <col min="12551" max="12551" width="7.109375" style="185" customWidth="1"/>
    <col min="12552" max="12552" width="9.5546875" style="185" bestFit="1" customWidth="1"/>
    <col min="12553" max="12800" width="9.109375" style="185"/>
    <col min="12801" max="12801" width="46.6640625" style="185" customWidth="1"/>
    <col min="12802" max="12802" width="6.5546875" style="185" customWidth="1"/>
    <col min="12803" max="12803" width="11.109375" style="185" customWidth="1"/>
    <col min="12804" max="12804" width="11.5546875" style="185" customWidth="1"/>
    <col min="12805" max="12805" width="11" style="185" customWidth="1"/>
    <col min="12806" max="12806" width="10.6640625" style="185" customWidth="1"/>
    <col min="12807" max="12807" width="7.109375" style="185" customWidth="1"/>
    <col min="12808" max="12808" width="9.5546875" style="185" bestFit="1" customWidth="1"/>
    <col min="12809" max="13056" width="9.109375" style="185"/>
    <col min="13057" max="13057" width="46.6640625" style="185" customWidth="1"/>
    <col min="13058" max="13058" width="6.5546875" style="185" customWidth="1"/>
    <col min="13059" max="13059" width="11.109375" style="185" customWidth="1"/>
    <col min="13060" max="13060" width="11.5546875" style="185" customWidth="1"/>
    <col min="13061" max="13061" width="11" style="185" customWidth="1"/>
    <col min="13062" max="13062" width="10.6640625" style="185" customWidth="1"/>
    <col min="13063" max="13063" width="7.109375" style="185" customWidth="1"/>
    <col min="13064" max="13064" width="9.5546875" style="185" bestFit="1" customWidth="1"/>
    <col min="13065" max="13312" width="9.109375" style="185"/>
    <col min="13313" max="13313" width="46.6640625" style="185" customWidth="1"/>
    <col min="13314" max="13314" width="6.5546875" style="185" customWidth="1"/>
    <col min="13315" max="13315" width="11.109375" style="185" customWidth="1"/>
    <col min="13316" max="13316" width="11.5546875" style="185" customWidth="1"/>
    <col min="13317" max="13317" width="11" style="185" customWidth="1"/>
    <col min="13318" max="13318" width="10.6640625" style="185" customWidth="1"/>
    <col min="13319" max="13319" width="7.109375" style="185" customWidth="1"/>
    <col min="13320" max="13320" width="9.5546875" style="185" bestFit="1" customWidth="1"/>
    <col min="13321" max="13568" width="9.109375" style="185"/>
    <col min="13569" max="13569" width="46.6640625" style="185" customWidth="1"/>
    <col min="13570" max="13570" width="6.5546875" style="185" customWidth="1"/>
    <col min="13571" max="13571" width="11.109375" style="185" customWidth="1"/>
    <col min="13572" max="13572" width="11.5546875" style="185" customWidth="1"/>
    <col min="13573" max="13573" width="11" style="185" customWidth="1"/>
    <col min="13574" max="13574" width="10.6640625" style="185" customWidth="1"/>
    <col min="13575" max="13575" width="7.109375" style="185" customWidth="1"/>
    <col min="13576" max="13576" width="9.5546875" style="185" bestFit="1" customWidth="1"/>
    <col min="13577" max="13824" width="9.109375" style="185"/>
    <col min="13825" max="13825" width="46.6640625" style="185" customWidth="1"/>
    <col min="13826" max="13826" width="6.5546875" style="185" customWidth="1"/>
    <col min="13827" max="13827" width="11.109375" style="185" customWidth="1"/>
    <col min="13828" max="13828" width="11.5546875" style="185" customWidth="1"/>
    <col min="13829" max="13829" width="11" style="185" customWidth="1"/>
    <col min="13830" max="13830" width="10.6640625" style="185" customWidth="1"/>
    <col min="13831" max="13831" width="7.109375" style="185" customWidth="1"/>
    <col min="13832" max="13832" width="9.5546875" style="185" bestFit="1" customWidth="1"/>
    <col min="13833" max="14080" width="9.109375" style="185"/>
    <col min="14081" max="14081" width="46.6640625" style="185" customWidth="1"/>
    <col min="14082" max="14082" width="6.5546875" style="185" customWidth="1"/>
    <col min="14083" max="14083" width="11.109375" style="185" customWidth="1"/>
    <col min="14084" max="14084" width="11.5546875" style="185" customWidth="1"/>
    <col min="14085" max="14085" width="11" style="185" customWidth="1"/>
    <col min="14086" max="14086" width="10.6640625" style="185" customWidth="1"/>
    <col min="14087" max="14087" width="7.109375" style="185" customWidth="1"/>
    <col min="14088" max="14088" width="9.5546875" style="185" bestFit="1" customWidth="1"/>
    <col min="14089" max="14336" width="9.109375" style="185"/>
    <col min="14337" max="14337" width="46.6640625" style="185" customWidth="1"/>
    <col min="14338" max="14338" width="6.5546875" style="185" customWidth="1"/>
    <col min="14339" max="14339" width="11.109375" style="185" customWidth="1"/>
    <col min="14340" max="14340" width="11.5546875" style="185" customWidth="1"/>
    <col min="14341" max="14341" width="11" style="185" customWidth="1"/>
    <col min="14342" max="14342" width="10.6640625" style="185" customWidth="1"/>
    <col min="14343" max="14343" width="7.109375" style="185" customWidth="1"/>
    <col min="14344" max="14344" width="9.5546875" style="185" bestFit="1" customWidth="1"/>
    <col min="14345" max="14592" width="9.109375" style="185"/>
    <col min="14593" max="14593" width="46.6640625" style="185" customWidth="1"/>
    <col min="14594" max="14594" width="6.5546875" style="185" customWidth="1"/>
    <col min="14595" max="14595" width="11.109375" style="185" customWidth="1"/>
    <col min="14596" max="14596" width="11.5546875" style="185" customWidth="1"/>
    <col min="14597" max="14597" width="11" style="185" customWidth="1"/>
    <col min="14598" max="14598" width="10.6640625" style="185" customWidth="1"/>
    <col min="14599" max="14599" width="7.109375" style="185" customWidth="1"/>
    <col min="14600" max="14600" width="9.5546875" style="185" bestFit="1" customWidth="1"/>
    <col min="14601" max="14848" width="9.109375" style="185"/>
    <col min="14849" max="14849" width="46.6640625" style="185" customWidth="1"/>
    <col min="14850" max="14850" width="6.5546875" style="185" customWidth="1"/>
    <col min="14851" max="14851" width="11.109375" style="185" customWidth="1"/>
    <col min="14852" max="14852" width="11.5546875" style="185" customWidth="1"/>
    <col min="14853" max="14853" width="11" style="185" customWidth="1"/>
    <col min="14854" max="14854" width="10.6640625" style="185" customWidth="1"/>
    <col min="14855" max="14855" width="7.109375" style="185" customWidth="1"/>
    <col min="14856" max="14856" width="9.5546875" style="185" bestFit="1" customWidth="1"/>
    <col min="14857" max="15104" width="9.109375" style="185"/>
    <col min="15105" max="15105" width="46.6640625" style="185" customWidth="1"/>
    <col min="15106" max="15106" width="6.5546875" style="185" customWidth="1"/>
    <col min="15107" max="15107" width="11.109375" style="185" customWidth="1"/>
    <col min="15108" max="15108" width="11.5546875" style="185" customWidth="1"/>
    <col min="15109" max="15109" width="11" style="185" customWidth="1"/>
    <col min="15110" max="15110" width="10.6640625" style="185" customWidth="1"/>
    <col min="15111" max="15111" width="7.109375" style="185" customWidth="1"/>
    <col min="15112" max="15112" width="9.5546875" style="185" bestFit="1" customWidth="1"/>
    <col min="15113" max="15360" width="9.109375" style="185"/>
    <col min="15361" max="15361" width="46.6640625" style="185" customWidth="1"/>
    <col min="15362" max="15362" width="6.5546875" style="185" customWidth="1"/>
    <col min="15363" max="15363" width="11.109375" style="185" customWidth="1"/>
    <col min="15364" max="15364" width="11.5546875" style="185" customWidth="1"/>
    <col min="15365" max="15365" width="11" style="185" customWidth="1"/>
    <col min="15366" max="15366" width="10.6640625" style="185" customWidth="1"/>
    <col min="15367" max="15367" width="7.109375" style="185" customWidth="1"/>
    <col min="15368" max="15368" width="9.5546875" style="185" bestFit="1" customWidth="1"/>
    <col min="15369" max="15616" width="9.109375" style="185"/>
    <col min="15617" max="15617" width="46.6640625" style="185" customWidth="1"/>
    <col min="15618" max="15618" width="6.5546875" style="185" customWidth="1"/>
    <col min="15619" max="15619" width="11.109375" style="185" customWidth="1"/>
    <col min="15620" max="15620" width="11.5546875" style="185" customWidth="1"/>
    <col min="15621" max="15621" width="11" style="185" customWidth="1"/>
    <col min="15622" max="15622" width="10.6640625" style="185" customWidth="1"/>
    <col min="15623" max="15623" width="7.109375" style="185" customWidth="1"/>
    <col min="15624" max="15624" width="9.5546875" style="185" bestFit="1" customWidth="1"/>
    <col min="15625" max="15872" width="9.109375" style="185"/>
    <col min="15873" max="15873" width="46.6640625" style="185" customWidth="1"/>
    <col min="15874" max="15874" width="6.5546875" style="185" customWidth="1"/>
    <col min="15875" max="15875" width="11.109375" style="185" customWidth="1"/>
    <col min="15876" max="15876" width="11.5546875" style="185" customWidth="1"/>
    <col min="15877" max="15877" width="11" style="185" customWidth="1"/>
    <col min="15878" max="15878" width="10.6640625" style="185" customWidth="1"/>
    <col min="15879" max="15879" width="7.109375" style="185" customWidth="1"/>
    <col min="15880" max="15880" width="9.5546875" style="185" bestFit="1" customWidth="1"/>
    <col min="15881" max="16128" width="9.109375" style="185"/>
    <col min="16129" max="16129" width="46.6640625" style="185" customWidth="1"/>
    <col min="16130" max="16130" width="6.5546875" style="185" customWidth="1"/>
    <col min="16131" max="16131" width="11.109375" style="185" customWidth="1"/>
    <col min="16132" max="16132" width="11.5546875" style="185" customWidth="1"/>
    <col min="16133" max="16133" width="11" style="185" customWidth="1"/>
    <col min="16134" max="16134" width="10.6640625" style="185" customWidth="1"/>
    <col min="16135" max="16135" width="7.109375" style="185" customWidth="1"/>
    <col min="16136" max="16136" width="9.5546875" style="185" bestFit="1" customWidth="1"/>
    <col min="16137" max="16384" width="9.109375" style="185"/>
  </cols>
  <sheetData>
    <row r="1" spans="1:10" ht="21" customHeight="1" x14ac:dyDescent="0.3">
      <c r="A1" s="501" t="s">
        <v>849</v>
      </c>
      <c r="B1" s="501"/>
      <c r="C1" s="501"/>
      <c r="D1" s="501"/>
      <c r="E1" s="501"/>
      <c r="F1" s="501"/>
      <c r="G1" s="501"/>
    </row>
    <row r="2" spans="1:10" x14ac:dyDescent="0.3">
      <c r="A2" s="371"/>
      <c r="B2" s="345" t="s">
        <v>363</v>
      </c>
      <c r="C2" s="502" t="s">
        <v>364</v>
      </c>
      <c r="D2" s="502"/>
      <c r="E2" s="502" t="s">
        <v>365</v>
      </c>
      <c r="F2" s="502"/>
      <c r="G2" s="503" t="s">
        <v>366</v>
      </c>
    </row>
    <row r="3" spans="1:10" x14ac:dyDescent="0.3">
      <c r="A3" s="371"/>
      <c r="B3" s="345"/>
      <c r="C3" s="345" t="s">
        <v>367</v>
      </c>
      <c r="D3" s="345" t="s">
        <v>368</v>
      </c>
      <c r="E3" s="345" t="s">
        <v>367</v>
      </c>
      <c r="F3" s="345" t="s">
        <v>368</v>
      </c>
      <c r="G3" s="503"/>
    </row>
    <row r="4" spans="1:10" x14ac:dyDescent="0.3">
      <c r="A4" s="371" t="s">
        <v>369</v>
      </c>
      <c r="B4" s="193"/>
      <c r="C4" s="502" t="s">
        <v>370</v>
      </c>
      <c r="D4" s="502"/>
      <c r="E4" s="502" t="s">
        <v>370</v>
      </c>
      <c r="F4" s="502"/>
      <c r="G4" s="503"/>
    </row>
    <row r="5" spans="1:10" x14ac:dyDescent="0.3">
      <c r="A5" s="372" t="s">
        <v>268</v>
      </c>
      <c r="B5" s="194" t="s">
        <v>269</v>
      </c>
      <c r="C5" s="345" t="s">
        <v>270</v>
      </c>
      <c r="D5" s="345" t="s">
        <v>271</v>
      </c>
      <c r="E5" s="345" t="s">
        <v>272</v>
      </c>
      <c r="F5" s="345" t="s">
        <v>295</v>
      </c>
      <c r="G5" s="373" t="s">
        <v>296</v>
      </c>
    </row>
    <row r="6" spans="1:10" ht="31.2" x14ac:dyDescent="0.3">
      <c r="A6" s="374" t="s">
        <v>371</v>
      </c>
      <c r="B6" s="345" t="s">
        <v>372</v>
      </c>
      <c r="C6" s="195">
        <f>C7+C11+C36+C28</f>
        <v>658746716</v>
      </c>
      <c r="D6" s="195">
        <f>D7+D11+D36+D28</f>
        <v>380220645</v>
      </c>
      <c r="E6" s="195">
        <f>E7+E11+E36+E28</f>
        <v>679532744</v>
      </c>
      <c r="F6" s="195">
        <f>F7+F11+F36+F28</f>
        <v>384830002</v>
      </c>
      <c r="G6" s="375">
        <f>F6/D6*100</f>
        <v>101.21228477743496</v>
      </c>
      <c r="I6" s="190"/>
      <c r="J6" s="190"/>
    </row>
    <row r="7" spans="1:10" x14ac:dyDescent="0.3">
      <c r="A7" s="374" t="s">
        <v>373</v>
      </c>
      <c r="B7" s="345" t="s">
        <v>372</v>
      </c>
      <c r="C7" s="196">
        <f>SUM(C8:C10)</f>
        <v>12841865</v>
      </c>
      <c r="D7" s="196">
        <f>SUM(D8:D10)</f>
        <v>5540000</v>
      </c>
      <c r="E7" s="196">
        <f>SUM(E8:E10)</f>
        <v>12841865</v>
      </c>
      <c r="F7" s="196">
        <f>SUM(F8:F10)</f>
        <v>6700000</v>
      </c>
      <c r="G7" s="376">
        <f t="shared" ref="G7:G9" si="0">F7/D7*100</f>
        <v>120.93862815884478</v>
      </c>
      <c r="I7" s="190"/>
      <c r="J7" s="190"/>
    </row>
    <row r="8" spans="1:10" x14ac:dyDescent="0.3">
      <c r="A8" s="377" t="s">
        <v>374</v>
      </c>
      <c r="B8" s="197" t="s">
        <v>375</v>
      </c>
      <c r="C8" s="189"/>
      <c r="D8" s="189"/>
      <c r="E8" s="189"/>
      <c r="F8" s="189"/>
      <c r="G8" s="375"/>
      <c r="I8" s="190"/>
      <c r="J8" s="190"/>
    </row>
    <row r="9" spans="1:10" ht="18" customHeight="1" x14ac:dyDescent="0.3">
      <c r="A9" s="302" t="s">
        <v>376</v>
      </c>
      <c r="B9" s="197" t="s">
        <v>377</v>
      </c>
      <c r="C9" s="189">
        <v>750000</v>
      </c>
      <c r="D9" s="189">
        <v>5540000</v>
      </c>
      <c r="E9" s="189">
        <v>750000</v>
      </c>
      <c r="F9" s="189">
        <v>6700000</v>
      </c>
      <c r="G9" s="376">
        <f t="shared" si="0"/>
        <v>120.93862815884478</v>
      </c>
      <c r="I9" s="190"/>
      <c r="J9" s="190"/>
    </row>
    <row r="10" spans="1:10" x14ac:dyDescent="0.3">
      <c r="A10" s="302" t="s">
        <v>378</v>
      </c>
      <c r="B10" s="197" t="s">
        <v>379</v>
      </c>
      <c r="C10" s="189">
        <v>12091865</v>
      </c>
      <c r="D10" s="189">
        <v>0</v>
      </c>
      <c r="E10" s="189">
        <v>12091865</v>
      </c>
      <c r="F10" s="189">
        <v>0</v>
      </c>
      <c r="G10" s="375"/>
      <c r="I10" s="190"/>
      <c r="J10" s="190"/>
    </row>
    <row r="11" spans="1:10" x14ac:dyDescent="0.3">
      <c r="A11" s="374" t="s">
        <v>380</v>
      </c>
      <c r="B11" s="345" t="s">
        <v>381</v>
      </c>
      <c r="C11" s="196">
        <f>C12+C17+C22+C21</f>
        <v>642354207</v>
      </c>
      <c r="D11" s="196">
        <f>D12+D17+D22+D21</f>
        <v>371930656</v>
      </c>
      <c r="E11" s="196">
        <f>E12+E17+E22+E21</f>
        <v>663140235</v>
      </c>
      <c r="F11" s="196">
        <f>F12+F17+F22+F21</f>
        <v>375558146</v>
      </c>
      <c r="G11" s="375">
        <f>F11/D11*100</f>
        <v>100.97531352726139</v>
      </c>
      <c r="I11" s="190"/>
      <c r="J11" s="190"/>
    </row>
    <row r="12" spans="1:10" ht="31.2" x14ac:dyDescent="0.3">
      <c r="A12" s="374" t="s">
        <v>382</v>
      </c>
      <c r="B12" s="345" t="s">
        <v>383</v>
      </c>
      <c r="C12" s="196">
        <f>C13+C15+C16</f>
        <v>586311154</v>
      </c>
      <c r="D12" s="196">
        <f>D13+D15+D16</f>
        <v>362802830</v>
      </c>
      <c r="E12" s="196">
        <f>E13+E15+E16</f>
        <v>588811154</v>
      </c>
      <c r="F12" s="196">
        <f>F13+F15+F16</f>
        <v>351339769</v>
      </c>
      <c r="G12" s="375">
        <f>F12/D12*100</f>
        <v>96.840415770736954</v>
      </c>
      <c r="H12" s="190"/>
      <c r="I12" s="190"/>
      <c r="J12" s="190"/>
    </row>
    <row r="13" spans="1:10" ht="31.2" x14ac:dyDescent="0.3">
      <c r="A13" s="302" t="s">
        <v>384</v>
      </c>
      <c r="B13" s="197" t="s">
        <v>385</v>
      </c>
      <c r="C13" s="189">
        <f>35833480+7507956+106910804+56353000</f>
        <v>206605240</v>
      </c>
      <c r="D13" s="189">
        <f>C13-37067764-32121210-3570141</f>
        <v>133846125</v>
      </c>
      <c r="E13" s="189">
        <f>35833480+7507956+106910804+56353000</f>
        <v>206605240</v>
      </c>
      <c r="F13" s="189">
        <f>E13-40275099-33811800-3738606</f>
        <v>128779735</v>
      </c>
      <c r="G13" s="376">
        <f>F13/D13*100</f>
        <v>96.214765276170681</v>
      </c>
      <c r="I13" s="190"/>
      <c r="J13" s="190"/>
    </row>
    <row r="14" spans="1:10" ht="31.2" x14ac:dyDescent="0.3">
      <c r="A14" s="378" t="s">
        <v>386</v>
      </c>
      <c r="B14" s="197" t="s">
        <v>332</v>
      </c>
      <c r="C14" s="198"/>
      <c r="D14" s="198"/>
      <c r="E14" s="198"/>
      <c r="F14" s="198"/>
      <c r="G14" s="376"/>
      <c r="I14" s="190"/>
      <c r="J14" s="190"/>
    </row>
    <row r="15" spans="1:10" ht="31.2" x14ac:dyDescent="0.3">
      <c r="A15" s="302" t="s">
        <v>387</v>
      </c>
      <c r="B15" s="197" t="s">
        <v>333</v>
      </c>
      <c r="C15" s="189">
        <f>3971000+403696+3588520+90237298+495000+7294100+228043258+27000+81370</f>
        <v>334141242</v>
      </c>
      <c r="D15" s="189">
        <f>C15-13470271-2437551-132252146</f>
        <v>185981274</v>
      </c>
      <c r="E15" s="189">
        <f>3971000+403696+3588520+90237298+495000+7294100+228043258+27000+81370</f>
        <v>334141242</v>
      </c>
      <c r="F15" s="189">
        <f>E15-15275017-2653084-139093443</f>
        <v>177119698</v>
      </c>
      <c r="G15" s="376">
        <f t="shared" ref="G15:G20" si="1">F15/D15*100</f>
        <v>95.235232123423359</v>
      </c>
      <c r="I15" s="190"/>
      <c r="J15" s="190"/>
    </row>
    <row r="16" spans="1:10" ht="31.2" x14ac:dyDescent="0.3">
      <c r="A16" s="302" t="s">
        <v>388</v>
      </c>
      <c r="B16" s="197" t="s">
        <v>340</v>
      </c>
      <c r="C16" s="189">
        <f>39344042+425304+2072000+1754726+363000+1605600</f>
        <v>45564672</v>
      </c>
      <c r="D16" s="189">
        <f>C16-983641-1605600</f>
        <v>42975431</v>
      </c>
      <c r="E16" s="189">
        <f>39344042+425304+2072000+1754726+363000+1605600+2500000</f>
        <v>48064672</v>
      </c>
      <c r="F16" s="189">
        <f>E16-1018736-1605600</f>
        <v>45440336</v>
      </c>
      <c r="G16" s="376">
        <f t="shared" si="1"/>
        <v>105.735614379295</v>
      </c>
      <c r="I16" s="190"/>
      <c r="J16" s="190"/>
    </row>
    <row r="17" spans="1:256" ht="31.2" x14ac:dyDescent="0.3">
      <c r="A17" s="374" t="s">
        <v>389</v>
      </c>
      <c r="B17" s="345" t="s">
        <v>345</v>
      </c>
      <c r="C17" s="196">
        <f>C18+C19+C20</f>
        <v>51205653</v>
      </c>
      <c r="D17" s="196">
        <f>D18+D19+D20</f>
        <v>4290426</v>
      </c>
      <c r="E17" s="196">
        <f>E18+E19+E20</f>
        <v>66931681</v>
      </c>
      <c r="F17" s="196">
        <f>F18+F19+F20</f>
        <v>16820977</v>
      </c>
      <c r="G17" s="375">
        <f t="shared" si="1"/>
        <v>392.05843429067414</v>
      </c>
      <c r="H17" s="190"/>
      <c r="I17" s="190"/>
      <c r="J17" s="190"/>
    </row>
    <row r="18" spans="1:256" ht="29.25" customHeight="1" x14ac:dyDescent="0.3">
      <c r="A18" s="378" t="s">
        <v>390</v>
      </c>
      <c r="B18" s="197" t="s">
        <v>346</v>
      </c>
      <c r="C18" s="198"/>
      <c r="D18" s="198"/>
      <c r="E18" s="198"/>
      <c r="F18" s="198"/>
      <c r="G18" s="375"/>
      <c r="I18" s="190"/>
      <c r="J18" s="190"/>
    </row>
    <row r="19" spans="1:256" ht="31.2" x14ac:dyDescent="0.3">
      <c r="A19" s="378" t="s">
        <v>391</v>
      </c>
      <c r="B19" s="194" t="s">
        <v>348</v>
      </c>
      <c r="C19" s="198">
        <v>1528022</v>
      </c>
      <c r="D19" s="198">
        <f>C19-107443</f>
        <v>1420579</v>
      </c>
      <c r="E19" s="198">
        <f>1528022+1420000</f>
        <v>2948022</v>
      </c>
      <c r="F19" s="198">
        <f>E19-221563-51898</f>
        <v>2674561</v>
      </c>
      <c r="G19" s="376">
        <v>0</v>
      </c>
      <c r="I19" s="190"/>
      <c r="J19" s="190"/>
    </row>
    <row r="20" spans="1:256" x14ac:dyDescent="0.3">
      <c r="A20" s="378" t="s">
        <v>392</v>
      </c>
      <c r="B20" s="197" t="s">
        <v>393</v>
      </c>
      <c r="C20" s="198">
        <f>51205653-C19</f>
        <v>49677631</v>
      </c>
      <c r="D20" s="198">
        <f>C20-46915227+107443</f>
        <v>2869847</v>
      </c>
      <c r="E20" s="198">
        <v>63983659</v>
      </c>
      <c r="F20" s="198">
        <f>E20-49837243</f>
        <v>14146416</v>
      </c>
      <c r="G20" s="376">
        <f t="shared" si="1"/>
        <v>492.93275913315239</v>
      </c>
      <c r="I20" s="190"/>
      <c r="J20" s="190"/>
    </row>
    <row r="21" spans="1:256" x14ac:dyDescent="0.3">
      <c r="A21" s="379" t="s">
        <v>394</v>
      </c>
      <c r="B21" s="345" t="s">
        <v>395</v>
      </c>
      <c r="C21" s="196">
        <v>0</v>
      </c>
      <c r="D21" s="196">
        <v>0</v>
      </c>
      <c r="E21" s="196">
        <v>0</v>
      </c>
      <c r="F21" s="196">
        <v>0</v>
      </c>
      <c r="G21" s="375"/>
      <c r="H21" s="199"/>
      <c r="I21" s="190"/>
      <c r="J21" s="190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  <c r="AJ21" s="199"/>
      <c r="AK21" s="199"/>
      <c r="AL21" s="199"/>
      <c r="AM21" s="199"/>
      <c r="AN21" s="199"/>
      <c r="AO21" s="199"/>
      <c r="AP21" s="199"/>
      <c r="AQ21" s="199"/>
      <c r="AR21" s="199"/>
      <c r="AS21" s="199"/>
      <c r="AT21" s="199"/>
      <c r="AU21" s="199"/>
      <c r="AV21" s="199"/>
      <c r="AW21" s="199"/>
      <c r="AX21" s="199"/>
      <c r="AY21" s="199"/>
      <c r="AZ21" s="199"/>
      <c r="BA21" s="199"/>
      <c r="BB21" s="199"/>
      <c r="BC21" s="199"/>
      <c r="BD21" s="199"/>
      <c r="BE21" s="199"/>
      <c r="BF21" s="199"/>
      <c r="BG21" s="199"/>
      <c r="BH21" s="199"/>
      <c r="BI21" s="199"/>
      <c r="BJ21" s="199"/>
      <c r="BK21" s="199"/>
      <c r="BL21" s="199"/>
      <c r="BM21" s="199"/>
      <c r="BN21" s="199"/>
      <c r="BO21" s="199"/>
      <c r="BP21" s="199"/>
      <c r="BQ21" s="199"/>
      <c r="BR21" s="199"/>
      <c r="BS21" s="199"/>
      <c r="BT21" s="199"/>
      <c r="BU21" s="199"/>
      <c r="BV21" s="199"/>
      <c r="BW21" s="199"/>
      <c r="BX21" s="199"/>
      <c r="BY21" s="199"/>
      <c r="BZ21" s="199"/>
      <c r="CA21" s="199"/>
      <c r="CB21" s="199"/>
      <c r="CC21" s="199"/>
      <c r="CD21" s="199"/>
      <c r="CE21" s="199"/>
      <c r="CF21" s="199"/>
      <c r="CG21" s="199"/>
      <c r="CH21" s="199"/>
      <c r="CI21" s="199"/>
      <c r="CJ21" s="199"/>
      <c r="CK21" s="199"/>
      <c r="CL21" s="199"/>
      <c r="CM21" s="199"/>
      <c r="CN21" s="199"/>
      <c r="CO21" s="199"/>
      <c r="CP21" s="199"/>
      <c r="CQ21" s="199"/>
      <c r="CR21" s="199"/>
      <c r="CS21" s="199"/>
      <c r="CT21" s="199"/>
      <c r="CU21" s="199"/>
      <c r="CV21" s="199"/>
      <c r="CW21" s="199"/>
      <c r="CX21" s="199"/>
      <c r="CY21" s="199"/>
      <c r="CZ21" s="199"/>
      <c r="DA21" s="199"/>
      <c r="DB21" s="199"/>
      <c r="DC21" s="199"/>
      <c r="DD21" s="199"/>
      <c r="DE21" s="199"/>
      <c r="DF21" s="199"/>
      <c r="DG21" s="199"/>
      <c r="DH21" s="199"/>
      <c r="DI21" s="199"/>
      <c r="DJ21" s="199"/>
      <c r="DK21" s="199"/>
      <c r="DL21" s="199"/>
      <c r="DM21" s="199"/>
      <c r="DN21" s="199"/>
      <c r="DO21" s="199"/>
      <c r="DP21" s="199"/>
      <c r="DQ21" s="199"/>
      <c r="DR21" s="199"/>
      <c r="DS21" s="199"/>
      <c r="DT21" s="199"/>
      <c r="DU21" s="199"/>
      <c r="DV21" s="199"/>
      <c r="DW21" s="199"/>
      <c r="DX21" s="199"/>
      <c r="DY21" s="199"/>
      <c r="DZ21" s="199"/>
      <c r="EA21" s="199"/>
      <c r="EB21" s="199"/>
      <c r="EC21" s="199"/>
      <c r="ED21" s="199"/>
      <c r="EE21" s="199"/>
      <c r="EF21" s="199"/>
      <c r="EG21" s="199"/>
      <c r="EH21" s="199"/>
      <c r="EI21" s="199"/>
      <c r="EJ21" s="199"/>
      <c r="EK21" s="199"/>
      <c r="EL21" s="199"/>
      <c r="EM21" s="199"/>
      <c r="EN21" s="199"/>
      <c r="EO21" s="199"/>
      <c r="EP21" s="199"/>
      <c r="EQ21" s="199"/>
      <c r="ER21" s="199"/>
      <c r="ES21" s="199"/>
      <c r="ET21" s="199"/>
      <c r="EU21" s="199"/>
      <c r="EV21" s="199"/>
      <c r="EW21" s="199"/>
      <c r="EX21" s="199"/>
      <c r="EY21" s="199"/>
      <c r="EZ21" s="199"/>
      <c r="FA21" s="199"/>
      <c r="FB21" s="199"/>
      <c r="FC21" s="199"/>
      <c r="FD21" s="199"/>
      <c r="FE21" s="199"/>
      <c r="FF21" s="199"/>
      <c r="FG21" s="199"/>
      <c r="FH21" s="199"/>
      <c r="FI21" s="199"/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  <c r="GH21" s="199"/>
      <c r="GI21" s="199"/>
      <c r="GJ21" s="199"/>
      <c r="GK21" s="199"/>
      <c r="GL21" s="199"/>
      <c r="GM21" s="199"/>
      <c r="GN21" s="199"/>
      <c r="GO21" s="199"/>
      <c r="GP21" s="199"/>
      <c r="GQ21" s="199"/>
      <c r="GR21" s="199"/>
      <c r="GS21" s="199"/>
      <c r="GT21" s="199"/>
      <c r="GU21" s="199"/>
      <c r="GV21" s="199"/>
      <c r="GW21" s="199"/>
      <c r="GX21" s="199"/>
      <c r="GY21" s="199"/>
      <c r="GZ21" s="199"/>
      <c r="HA21" s="199"/>
      <c r="HB21" s="199"/>
      <c r="HC21" s="199"/>
      <c r="HD21" s="199"/>
      <c r="HE21" s="199"/>
      <c r="HF21" s="199"/>
      <c r="HG21" s="199"/>
      <c r="HH21" s="199"/>
      <c r="HI21" s="199"/>
      <c r="HJ21" s="199"/>
      <c r="HK21" s="199"/>
      <c r="HL21" s="199"/>
      <c r="HM21" s="199"/>
      <c r="HN21" s="199"/>
      <c r="HO21" s="199"/>
      <c r="HP21" s="199"/>
      <c r="HQ21" s="199"/>
      <c r="HR21" s="199"/>
      <c r="HS21" s="199"/>
      <c r="HT21" s="199"/>
      <c r="HU21" s="199"/>
      <c r="HV21" s="199"/>
      <c r="HW21" s="199"/>
      <c r="HX21" s="199"/>
      <c r="HY21" s="199"/>
      <c r="HZ21" s="199"/>
      <c r="IA21" s="199"/>
      <c r="IB21" s="199"/>
      <c r="IC21" s="199"/>
      <c r="ID21" s="199"/>
      <c r="IE21" s="199"/>
      <c r="IF21" s="199"/>
      <c r="IG21" s="199"/>
      <c r="IH21" s="199"/>
      <c r="II21" s="199"/>
      <c r="IJ21" s="199"/>
      <c r="IK21" s="199"/>
      <c r="IL21" s="199"/>
      <c r="IM21" s="199"/>
      <c r="IN21" s="199"/>
      <c r="IO21" s="199"/>
      <c r="IP21" s="199"/>
      <c r="IQ21" s="199"/>
      <c r="IR21" s="199"/>
      <c r="IS21" s="199"/>
      <c r="IT21" s="199"/>
      <c r="IU21" s="199"/>
      <c r="IV21" s="199"/>
    </row>
    <row r="22" spans="1:256" x14ac:dyDescent="0.3">
      <c r="A22" s="379" t="s">
        <v>396</v>
      </c>
      <c r="B22" s="345" t="s">
        <v>397</v>
      </c>
      <c r="C22" s="196">
        <v>4837400</v>
      </c>
      <c r="D22" s="196">
        <v>4837400</v>
      </c>
      <c r="E22" s="196">
        <v>7397400</v>
      </c>
      <c r="F22" s="196">
        <v>7397400</v>
      </c>
      <c r="G22" s="375">
        <f>F22/D22*100</f>
        <v>152.92099061479308</v>
      </c>
      <c r="I22" s="190"/>
      <c r="J22" s="190"/>
    </row>
    <row r="23" spans="1:256" ht="31.2" x14ac:dyDescent="0.3">
      <c r="A23" s="378" t="s">
        <v>398</v>
      </c>
      <c r="B23" s="197" t="s">
        <v>399</v>
      </c>
      <c r="C23" s="198"/>
      <c r="D23" s="198"/>
      <c r="E23" s="198"/>
      <c r="F23" s="198"/>
      <c r="G23" s="375"/>
      <c r="I23" s="190"/>
      <c r="J23" s="190"/>
    </row>
    <row r="24" spans="1:256" ht="31.2" x14ac:dyDescent="0.3">
      <c r="A24" s="378" t="s">
        <v>400</v>
      </c>
      <c r="B24" s="197" t="s">
        <v>401</v>
      </c>
      <c r="C24" s="198"/>
      <c r="D24" s="198"/>
      <c r="E24" s="198"/>
      <c r="F24" s="198"/>
      <c r="G24" s="375"/>
      <c r="I24" s="190"/>
      <c r="J24" s="190"/>
    </row>
    <row r="25" spans="1:256" ht="31.2" x14ac:dyDescent="0.3">
      <c r="A25" s="378" t="s">
        <v>402</v>
      </c>
      <c r="B25" s="194" t="s">
        <v>403</v>
      </c>
      <c r="C25" s="198"/>
      <c r="D25" s="198"/>
      <c r="E25" s="198"/>
      <c r="F25" s="198"/>
      <c r="G25" s="375"/>
      <c r="I25" s="190"/>
      <c r="J25" s="190"/>
    </row>
    <row r="26" spans="1:256" ht="29.25" customHeight="1" x14ac:dyDescent="0.3">
      <c r="A26" s="378" t="s">
        <v>404</v>
      </c>
      <c r="B26" s="197" t="s">
        <v>405</v>
      </c>
      <c r="C26" s="198"/>
      <c r="D26" s="198"/>
      <c r="E26" s="198"/>
      <c r="F26" s="198"/>
      <c r="G26" s="375"/>
      <c r="I26" s="190"/>
      <c r="J26" s="190"/>
    </row>
    <row r="27" spans="1:256" x14ac:dyDescent="0.3">
      <c r="A27" s="380" t="s">
        <v>406</v>
      </c>
      <c r="B27" s="345" t="s">
        <v>407</v>
      </c>
      <c r="C27" s="196">
        <v>0</v>
      </c>
      <c r="D27" s="196">
        <v>0</v>
      </c>
      <c r="E27" s="196">
        <v>0</v>
      </c>
      <c r="F27" s="196">
        <v>0</v>
      </c>
      <c r="G27" s="375">
        <v>0</v>
      </c>
      <c r="H27" s="199"/>
      <c r="I27" s="190"/>
      <c r="J27" s="190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  <c r="AO27" s="199"/>
      <c r="AP27" s="199"/>
      <c r="AQ27" s="199"/>
      <c r="AR27" s="199"/>
      <c r="AS27" s="199"/>
      <c r="AT27" s="199"/>
      <c r="AU27" s="199"/>
      <c r="AV27" s="199"/>
      <c r="AW27" s="199"/>
      <c r="AX27" s="199"/>
      <c r="AY27" s="199"/>
      <c r="AZ27" s="199"/>
      <c r="BA27" s="199"/>
      <c r="BB27" s="199"/>
      <c r="BC27" s="199"/>
      <c r="BD27" s="199"/>
      <c r="BE27" s="199"/>
      <c r="BF27" s="199"/>
      <c r="BG27" s="199"/>
      <c r="BH27" s="199"/>
      <c r="BI27" s="199"/>
      <c r="BJ27" s="199"/>
      <c r="BK27" s="199"/>
      <c r="BL27" s="199"/>
      <c r="BM27" s="199"/>
      <c r="BN27" s="199"/>
      <c r="BO27" s="199"/>
      <c r="BP27" s="199"/>
      <c r="BQ27" s="199"/>
      <c r="BR27" s="199"/>
      <c r="BS27" s="199"/>
      <c r="BT27" s="199"/>
      <c r="BU27" s="199"/>
      <c r="BV27" s="199"/>
      <c r="BW27" s="199"/>
      <c r="BX27" s="199"/>
      <c r="BY27" s="199"/>
      <c r="BZ27" s="199"/>
      <c r="CA27" s="199"/>
      <c r="CB27" s="199"/>
      <c r="CC27" s="199"/>
      <c r="CD27" s="199"/>
      <c r="CE27" s="199"/>
      <c r="CF27" s="199"/>
      <c r="CG27" s="199"/>
      <c r="CH27" s="199"/>
      <c r="CI27" s="199"/>
      <c r="CJ27" s="199"/>
      <c r="CK27" s="199"/>
      <c r="CL27" s="199"/>
      <c r="CM27" s="199"/>
      <c r="CN27" s="199"/>
      <c r="CO27" s="199"/>
      <c r="CP27" s="199"/>
      <c r="CQ27" s="199"/>
      <c r="CR27" s="199"/>
      <c r="CS27" s="199"/>
      <c r="CT27" s="199"/>
      <c r="CU27" s="199"/>
      <c r="CV27" s="199"/>
      <c r="CW27" s="199"/>
      <c r="CX27" s="199"/>
      <c r="CY27" s="199"/>
      <c r="CZ27" s="199"/>
      <c r="DA27" s="199"/>
      <c r="DB27" s="199"/>
      <c r="DC27" s="199"/>
      <c r="DD27" s="199"/>
      <c r="DE27" s="199"/>
      <c r="DF27" s="199"/>
      <c r="DG27" s="199"/>
      <c r="DH27" s="199"/>
      <c r="DI27" s="199"/>
      <c r="DJ27" s="199"/>
      <c r="DK27" s="199"/>
      <c r="DL27" s="199"/>
      <c r="DM27" s="199"/>
      <c r="DN27" s="199"/>
      <c r="DO27" s="199"/>
      <c r="DP27" s="199"/>
      <c r="DQ27" s="199"/>
      <c r="DR27" s="199"/>
      <c r="DS27" s="199"/>
      <c r="DT27" s="199"/>
      <c r="DU27" s="199"/>
      <c r="DV27" s="199"/>
      <c r="DW27" s="199"/>
      <c r="DX27" s="199"/>
      <c r="DY27" s="199"/>
      <c r="DZ27" s="199"/>
      <c r="EA27" s="199"/>
      <c r="EB27" s="199"/>
      <c r="EC27" s="199"/>
      <c r="ED27" s="199"/>
      <c r="EE27" s="199"/>
      <c r="EF27" s="199"/>
      <c r="EG27" s="199"/>
      <c r="EH27" s="199"/>
      <c r="EI27" s="199"/>
      <c r="EJ27" s="199"/>
      <c r="EK27" s="199"/>
      <c r="EL27" s="199"/>
      <c r="EM27" s="199"/>
      <c r="EN27" s="199"/>
      <c r="EO27" s="199"/>
      <c r="EP27" s="199"/>
      <c r="EQ27" s="199"/>
      <c r="ER27" s="199"/>
      <c r="ES27" s="199"/>
      <c r="ET27" s="199"/>
      <c r="EU27" s="199"/>
      <c r="EV27" s="199"/>
      <c r="EW27" s="199"/>
      <c r="EX27" s="199"/>
      <c r="EY27" s="199"/>
      <c r="EZ27" s="199"/>
      <c r="FA27" s="199"/>
      <c r="FB27" s="199"/>
      <c r="FC27" s="199"/>
      <c r="FD27" s="199"/>
      <c r="FE27" s="199"/>
      <c r="FF27" s="199"/>
      <c r="FG27" s="199"/>
      <c r="FH27" s="199"/>
      <c r="FI27" s="199"/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  <c r="GH27" s="199"/>
      <c r="GI27" s="199"/>
      <c r="GJ27" s="199"/>
      <c r="GK27" s="199"/>
      <c r="GL27" s="199"/>
      <c r="GM27" s="199"/>
      <c r="GN27" s="199"/>
      <c r="GO27" s="199"/>
      <c r="GP27" s="199"/>
      <c r="GQ27" s="199"/>
      <c r="GR27" s="199"/>
      <c r="GS27" s="199"/>
      <c r="GT27" s="199"/>
      <c r="GU27" s="199"/>
      <c r="GV27" s="199"/>
      <c r="GW27" s="199"/>
      <c r="GX27" s="199"/>
      <c r="GY27" s="199"/>
      <c r="GZ27" s="199"/>
      <c r="HA27" s="199"/>
      <c r="HB27" s="199"/>
      <c r="HC27" s="199"/>
      <c r="HD27" s="199"/>
      <c r="HE27" s="199"/>
      <c r="HF27" s="199"/>
      <c r="HG27" s="199"/>
      <c r="HH27" s="199"/>
      <c r="HI27" s="199"/>
      <c r="HJ27" s="199"/>
      <c r="HK27" s="199"/>
      <c r="HL27" s="199"/>
      <c r="HM27" s="199"/>
      <c r="HN27" s="199"/>
      <c r="HO27" s="199"/>
      <c r="HP27" s="199"/>
      <c r="HQ27" s="199"/>
      <c r="HR27" s="199"/>
      <c r="HS27" s="199"/>
      <c r="HT27" s="199"/>
      <c r="HU27" s="199"/>
      <c r="HV27" s="199"/>
      <c r="HW27" s="199"/>
      <c r="HX27" s="199"/>
      <c r="HY27" s="199"/>
      <c r="HZ27" s="199"/>
      <c r="IA27" s="199"/>
      <c r="IB27" s="199"/>
      <c r="IC27" s="199"/>
      <c r="ID27" s="199"/>
      <c r="IE27" s="199"/>
      <c r="IF27" s="199"/>
      <c r="IG27" s="199"/>
      <c r="IH27" s="199"/>
      <c r="II27" s="199"/>
      <c r="IJ27" s="199"/>
      <c r="IK27" s="199"/>
      <c r="IL27" s="199"/>
      <c r="IM27" s="199"/>
      <c r="IN27" s="199"/>
      <c r="IO27" s="199"/>
      <c r="IP27" s="199"/>
      <c r="IQ27" s="199"/>
      <c r="IR27" s="199"/>
      <c r="IS27" s="199"/>
      <c r="IT27" s="199"/>
      <c r="IU27" s="199"/>
      <c r="IV27" s="199"/>
    </row>
    <row r="28" spans="1:256" x14ac:dyDescent="0.3">
      <c r="A28" s="374" t="s">
        <v>408</v>
      </c>
      <c r="B28" s="345" t="s">
        <v>409</v>
      </c>
      <c r="C28" s="196">
        <f>C29+C34</f>
        <v>3550644</v>
      </c>
      <c r="D28" s="196">
        <f>'1. melléklet'!C12</f>
        <v>2749989</v>
      </c>
      <c r="E28" s="196">
        <f>E29+E34</f>
        <v>3550644</v>
      </c>
      <c r="F28" s="196">
        <f>'1. melléklet'!E12</f>
        <v>2571856</v>
      </c>
      <c r="G28" s="375">
        <f>F28/D28*100</f>
        <v>93.522410453278184</v>
      </c>
      <c r="I28" s="190"/>
      <c r="J28" s="190"/>
    </row>
    <row r="29" spans="1:256" x14ac:dyDescent="0.3">
      <c r="A29" s="381" t="s">
        <v>410</v>
      </c>
      <c r="B29" s="194" t="s">
        <v>411</v>
      </c>
      <c r="C29" s="189">
        <v>3550644</v>
      </c>
      <c r="D29" s="189">
        <f>D28</f>
        <v>2749989</v>
      </c>
      <c r="E29" s="189">
        <v>3550644</v>
      </c>
      <c r="F29" s="189">
        <f>F28</f>
        <v>2571856</v>
      </c>
      <c r="G29" s="376">
        <f>F29/D29*100</f>
        <v>93.522410453278184</v>
      </c>
      <c r="I29" s="190"/>
      <c r="J29" s="190"/>
    </row>
    <row r="30" spans="1:256" x14ac:dyDescent="0.3">
      <c r="A30" s="381" t="s">
        <v>412</v>
      </c>
      <c r="B30" s="194" t="s">
        <v>413</v>
      </c>
      <c r="C30" s="189"/>
      <c r="D30" s="189"/>
      <c r="E30" s="189"/>
      <c r="F30" s="189"/>
      <c r="G30" s="375"/>
      <c r="I30" s="190"/>
      <c r="J30" s="190"/>
    </row>
    <row r="31" spans="1:256" ht="28.5" customHeight="1" x14ac:dyDescent="0.3">
      <c r="A31" s="381" t="s">
        <v>414</v>
      </c>
      <c r="B31" s="194" t="s">
        <v>415</v>
      </c>
      <c r="C31" s="189"/>
      <c r="D31" s="189"/>
      <c r="E31" s="189"/>
      <c r="F31" s="189"/>
      <c r="G31" s="375"/>
      <c r="I31" s="190"/>
      <c r="J31" s="190"/>
    </row>
    <row r="32" spans="1:256" x14ac:dyDescent="0.3">
      <c r="A32" s="381" t="s">
        <v>416</v>
      </c>
      <c r="B32" s="194" t="s">
        <v>417</v>
      </c>
      <c r="C32" s="189"/>
      <c r="D32" s="189"/>
      <c r="E32" s="189"/>
      <c r="F32" s="189"/>
      <c r="G32" s="375"/>
      <c r="I32" s="190"/>
      <c r="J32" s="190"/>
    </row>
    <row r="33" spans="1:256" x14ac:dyDescent="0.3">
      <c r="A33" s="381" t="s">
        <v>418</v>
      </c>
      <c r="B33" s="194" t="s">
        <v>419</v>
      </c>
      <c r="C33" s="189"/>
      <c r="D33" s="189"/>
      <c r="E33" s="189"/>
      <c r="F33" s="189"/>
      <c r="G33" s="375"/>
      <c r="I33" s="190"/>
      <c r="J33" s="190"/>
    </row>
    <row r="34" spans="1:256" ht="27.75" customHeight="1" x14ac:dyDescent="0.3">
      <c r="A34" s="381" t="s">
        <v>420</v>
      </c>
      <c r="B34" s="194" t="s">
        <v>421</v>
      </c>
      <c r="C34" s="189"/>
      <c r="D34" s="189"/>
      <c r="E34" s="189"/>
      <c r="F34" s="189"/>
      <c r="G34" s="375"/>
      <c r="I34" s="190"/>
      <c r="J34" s="190"/>
    </row>
    <row r="35" spans="1:256" x14ac:dyDescent="0.3">
      <c r="A35" s="381" t="s">
        <v>422</v>
      </c>
      <c r="B35" s="194" t="s">
        <v>423</v>
      </c>
      <c r="C35" s="189"/>
      <c r="D35" s="189"/>
      <c r="E35" s="189"/>
      <c r="F35" s="189"/>
      <c r="G35" s="375"/>
      <c r="I35" s="190"/>
      <c r="J35" s="190"/>
    </row>
    <row r="36" spans="1:256" ht="31.2" x14ac:dyDescent="0.3">
      <c r="A36" s="374" t="s">
        <v>424</v>
      </c>
      <c r="B36" s="194" t="s">
        <v>425</v>
      </c>
      <c r="C36" s="196"/>
      <c r="D36" s="196">
        <v>0</v>
      </c>
      <c r="E36" s="196"/>
      <c r="F36" s="196">
        <v>0</v>
      </c>
      <c r="G36" s="375"/>
      <c r="I36" s="190"/>
      <c r="J36" s="190"/>
    </row>
    <row r="37" spans="1:256" x14ac:dyDescent="0.3">
      <c r="A37" s="302" t="s">
        <v>426</v>
      </c>
      <c r="B37" s="194" t="s">
        <v>427</v>
      </c>
      <c r="C37" s="189"/>
      <c r="D37" s="189">
        <v>0</v>
      </c>
      <c r="E37" s="189"/>
      <c r="F37" s="189">
        <v>0</v>
      </c>
      <c r="G37" s="375"/>
      <c r="I37" s="190"/>
      <c r="J37" s="190"/>
    </row>
    <row r="38" spans="1:256" ht="31.2" x14ac:dyDescent="0.3">
      <c r="A38" s="381" t="s">
        <v>428</v>
      </c>
      <c r="B38" s="194" t="s">
        <v>429</v>
      </c>
      <c r="C38" s="189"/>
      <c r="D38" s="189"/>
      <c r="E38" s="189"/>
      <c r="F38" s="189"/>
      <c r="G38" s="375"/>
      <c r="I38" s="190"/>
      <c r="J38" s="190"/>
    </row>
    <row r="39" spans="1:256" ht="46.8" x14ac:dyDescent="0.3">
      <c r="A39" s="381" t="s">
        <v>430</v>
      </c>
      <c r="B39" s="194" t="s">
        <v>431</v>
      </c>
      <c r="C39" s="189"/>
      <c r="D39" s="189"/>
      <c r="E39" s="189"/>
      <c r="F39" s="189"/>
      <c r="G39" s="375"/>
      <c r="I39" s="190"/>
      <c r="J39" s="190"/>
    </row>
    <row r="40" spans="1:256" ht="31.2" x14ac:dyDescent="0.3">
      <c r="A40" s="381" t="s">
        <v>432</v>
      </c>
      <c r="B40" s="194" t="s">
        <v>433</v>
      </c>
      <c r="C40" s="189"/>
      <c r="D40" s="189"/>
      <c r="E40" s="189"/>
      <c r="F40" s="189"/>
      <c r="G40" s="375"/>
      <c r="I40" s="190"/>
      <c r="J40" s="190"/>
    </row>
    <row r="41" spans="1:256" ht="31.2" x14ac:dyDescent="0.3">
      <c r="A41" s="381" t="s">
        <v>434</v>
      </c>
      <c r="B41" s="194" t="s">
        <v>435</v>
      </c>
      <c r="C41" s="189"/>
      <c r="D41" s="189"/>
      <c r="E41" s="189"/>
      <c r="F41" s="189"/>
      <c r="G41" s="375"/>
      <c r="I41" s="190"/>
      <c r="J41" s="190"/>
    </row>
    <row r="42" spans="1:256" ht="31.2" x14ac:dyDescent="0.3">
      <c r="A42" s="381" t="s">
        <v>436</v>
      </c>
      <c r="B42" s="194" t="s">
        <v>437</v>
      </c>
      <c r="C42" s="189"/>
      <c r="D42" s="189"/>
      <c r="E42" s="189"/>
      <c r="F42" s="189"/>
      <c r="G42" s="375"/>
      <c r="I42" s="190"/>
      <c r="J42" s="190"/>
    </row>
    <row r="43" spans="1:256" x14ac:dyDescent="0.3">
      <c r="A43" s="374" t="s">
        <v>438</v>
      </c>
      <c r="B43" s="345" t="s">
        <v>439</v>
      </c>
      <c r="C43" s="196"/>
      <c r="D43" s="196">
        <f>'1. melléklet'!C15</f>
        <v>59034</v>
      </c>
      <c r="E43" s="196"/>
      <c r="F43" s="196">
        <f>'1. melléklet'!E15</f>
        <v>93763</v>
      </c>
      <c r="G43" s="375">
        <f t="shared" ref="G43:G44" si="2">F43/D43*100</f>
        <v>158.82881051597383</v>
      </c>
      <c r="I43" s="190"/>
      <c r="J43" s="190"/>
    </row>
    <row r="44" spans="1:256" x14ac:dyDescent="0.3">
      <c r="A44" s="374" t="s">
        <v>440</v>
      </c>
      <c r="B44" s="194" t="s">
        <v>441</v>
      </c>
      <c r="C44" s="196"/>
      <c r="D44" s="196">
        <f>'1. melléklet'!C16</f>
        <v>59034</v>
      </c>
      <c r="E44" s="196"/>
      <c r="F44" s="196">
        <f>'1. melléklet'!E16</f>
        <v>93763</v>
      </c>
      <c r="G44" s="375">
        <f t="shared" si="2"/>
        <v>158.82881051597383</v>
      </c>
      <c r="I44" s="190"/>
      <c r="J44" s="190"/>
    </row>
    <row r="45" spans="1:256" x14ac:dyDescent="0.3">
      <c r="A45" s="374" t="s">
        <v>442</v>
      </c>
      <c r="B45" s="194" t="s">
        <v>443</v>
      </c>
      <c r="C45" s="200"/>
      <c r="D45" s="200">
        <f>SUM(D46:D47)</f>
        <v>0</v>
      </c>
      <c r="E45" s="200"/>
      <c r="F45" s="200">
        <f>SUM(F46:F47)</f>
        <v>0</v>
      </c>
      <c r="G45" s="375"/>
      <c r="H45" s="201"/>
      <c r="I45" s="190"/>
      <c r="J45" s="190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201"/>
      <c r="W45" s="201"/>
      <c r="X45" s="201"/>
      <c r="Y45" s="201"/>
      <c r="Z45" s="201"/>
      <c r="AA45" s="201"/>
      <c r="AB45" s="201"/>
      <c r="AC45" s="201"/>
      <c r="AD45" s="201"/>
      <c r="AE45" s="201"/>
      <c r="AF45" s="201"/>
      <c r="AG45" s="201"/>
      <c r="AH45" s="201"/>
      <c r="AI45" s="201"/>
      <c r="AJ45" s="201"/>
      <c r="AK45" s="201"/>
      <c r="AL45" s="201"/>
      <c r="AM45" s="201"/>
      <c r="AN45" s="201"/>
      <c r="AO45" s="201"/>
      <c r="AP45" s="201"/>
      <c r="AQ45" s="201"/>
      <c r="AR45" s="201"/>
      <c r="AS45" s="201"/>
      <c r="AT45" s="201"/>
      <c r="AU45" s="201"/>
      <c r="AV45" s="201"/>
      <c r="AW45" s="201"/>
      <c r="AX45" s="201"/>
      <c r="AY45" s="201"/>
      <c r="AZ45" s="201"/>
      <c r="BA45" s="201"/>
      <c r="BB45" s="201"/>
      <c r="BC45" s="201"/>
      <c r="BD45" s="201"/>
      <c r="BE45" s="201"/>
      <c r="BF45" s="201"/>
      <c r="BG45" s="201"/>
      <c r="BH45" s="201"/>
      <c r="BI45" s="201"/>
      <c r="BJ45" s="201"/>
      <c r="BK45" s="201"/>
      <c r="BL45" s="201"/>
      <c r="BM45" s="201"/>
      <c r="BN45" s="201"/>
      <c r="BO45" s="201"/>
      <c r="BP45" s="201"/>
      <c r="BQ45" s="201"/>
      <c r="BR45" s="201"/>
      <c r="BS45" s="201"/>
      <c r="BT45" s="201"/>
      <c r="BU45" s="201"/>
      <c r="BV45" s="201"/>
      <c r="BW45" s="201"/>
      <c r="BX45" s="201"/>
      <c r="BY45" s="201"/>
      <c r="BZ45" s="201"/>
      <c r="CA45" s="201"/>
      <c r="CB45" s="201"/>
      <c r="CC45" s="201"/>
      <c r="CD45" s="201"/>
      <c r="CE45" s="201"/>
      <c r="CF45" s="201"/>
      <c r="CG45" s="201"/>
      <c r="CH45" s="201"/>
      <c r="CI45" s="201"/>
      <c r="CJ45" s="201"/>
      <c r="CK45" s="201"/>
      <c r="CL45" s="201"/>
      <c r="CM45" s="201"/>
      <c r="CN45" s="201"/>
      <c r="CO45" s="201"/>
      <c r="CP45" s="201"/>
      <c r="CQ45" s="201"/>
      <c r="CR45" s="201"/>
      <c r="CS45" s="201"/>
      <c r="CT45" s="201"/>
      <c r="CU45" s="201"/>
      <c r="CV45" s="201"/>
      <c r="CW45" s="201"/>
      <c r="CX45" s="201"/>
      <c r="CY45" s="201"/>
      <c r="CZ45" s="201"/>
      <c r="DA45" s="201"/>
      <c r="DB45" s="201"/>
      <c r="DC45" s="201"/>
      <c r="DD45" s="201"/>
      <c r="DE45" s="201"/>
      <c r="DF45" s="201"/>
      <c r="DG45" s="201"/>
      <c r="DH45" s="201"/>
      <c r="DI45" s="201"/>
      <c r="DJ45" s="201"/>
      <c r="DK45" s="201"/>
      <c r="DL45" s="201"/>
      <c r="DM45" s="201"/>
      <c r="DN45" s="201"/>
      <c r="DO45" s="201"/>
      <c r="DP45" s="201"/>
      <c r="DQ45" s="201"/>
      <c r="DR45" s="201"/>
      <c r="DS45" s="201"/>
      <c r="DT45" s="201"/>
      <c r="DU45" s="201"/>
      <c r="DV45" s="201"/>
      <c r="DW45" s="201"/>
      <c r="DX45" s="201"/>
      <c r="DY45" s="201"/>
      <c r="DZ45" s="201"/>
      <c r="EA45" s="201"/>
      <c r="EB45" s="201"/>
      <c r="EC45" s="201"/>
      <c r="ED45" s="201"/>
      <c r="EE45" s="201"/>
      <c r="EF45" s="201"/>
      <c r="EG45" s="201"/>
      <c r="EH45" s="201"/>
      <c r="EI45" s="201"/>
      <c r="EJ45" s="201"/>
      <c r="EK45" s="201"/>
      <c r="EL45" s="201"/>
      <c r="EM45" s="201"/>
      <c r="EN45" s="201"/>
      <c r="EO45" s="201"/>
      <c r="EP45" s="201"/>
      <c r="EQ45" s="201"/>
      <c r="ER45" s="201"/>
      <c r="ES45" s="201"/>
      <c r="ET45" s="201"/>
      <c r="EU45" s="201"/>
      <c r="EV45" s="201"/>
      <c r="EW45" s="201"/>
      <c r="EX45" s="201"/>
      <c r="EY45" s="201"/>
      <c r="EZ45" s="201"/>
      <c r="FA45" s="201"/>
      <c r="FB45" s="201"/>
      <c r="FC45" s="201"/>
      <c r="FD45" s="201"/>
      <c r="FE45" s="201"/>
      <c r="FF45" s="201"/>
      <c r="FG45" s="201"/>
      <c r="FH45" s="201"/>
      <c r="FI45" s="201"/>
      <c r="FJ45" s="201"/>
      <c r="FK45" s="201"/>
      <c r="FL45" s="201"/>
      <c r="FM45" s="201"/>
      <c r="FN45" s="201"/>
      <c r="FO45" s="201"/>
      <c r="FP45" s="201"/>
      <c r="FQ45" s="201"/>
      <c r="FR45" s="201"/>
      <c r="FS45" s="201"/>
      <c r="FT45" s="201"/>
      <c r="FU45" s="201"/>
      <c r="FV45" s="201"/>
      <c r="FW45" s="201"/>
      <c r="FX45" s="201"/>
      <c r="FY45" s="201"/>
      <c r="FZ45" s="201"/>
      <c r="GA45" s="201"/>
      <c r="GB45" s="201"/>
      <c r="GC45" s="201"/>
      <c r="GD45" s="201"/>
      <c r="GE45" s="201"/>
      <c r="GF45" s="201"/>
      <c r="GG45" s="201"/>
      <c r="GH45" s="201"/>
      <c r="GI45" s="201"/>
      <c r="GJ45" s="201"/>
      <c r="GK45" s="201"/>
      <c r="GL45" s="201"/>
      <c r="GM45" s="201"/>
      <c r="GN45" s="201"/>
      <c r="GO45" s="201"/>
      <c r="GP45" s="201"/>
      <c r="GQ45" s="201"/>
      <c r="GR45" s="201"/>
      <c r="GS45" s="201"/>
      <c r="GT45" s="201"/>
      <c r="GU45" s="201"/>
      <c r="GV45" s="201"/>
      <c r="GW45" s="201"/>
      <c r="GX45" s="201"/>
      <c r="GY45" s="201"/>
      <c r="GZ45" s="201"/>
      <c r="HA45" s="201"/>
      <c r="HB45" s="201"/>
      <c r="HC45" s="201"/>
      <c r="HD45" s="201"/>
      <c r="HE45" s="201"/>
      <c r="HF45" s="201"/>
      <c r="HG45" s="201"/>
      <c r="HH45" s="201"/>
      <c r="HI45" s="201"/>
      <c r="HJ45" s="201"/>
      <c r="HK45" s="201"/>
      <c r="HL45" s="201"/>
      <c r="HM45" s="201"/>
      <c r="HN45" s="201"/>
      <c r="HO45" s="201"/>
      <c r="HP45" s="201"/>
      <c r="HQ45" s="201"/>
      <c r="HR45" s="201"/>
      <c r="HS45" s="201"/>
      <c r="HT45" s="201"/>
      <c r="HU45" s="201"/>
      <c r="HV45" s="201"/>
      <c r="HW45" s="201"/>
      <c r="HX45" s="201"/>
      <c r="HY45" s="201"/>
      <c r="HZ45" s="201"/>
      <c r="IA45" s="201"/>
      <c r="IB45" s="201"/>
      <c r="IC45" s="201"/>
      <c r="ID45" s="201"/>
      <c r="IE45" s="201"/>
      <c r="IF45" s="201"/>
      <c r="IG45" s="201"/>
      <c r="IH45" s="201"/>
      <c r="II45" s="201"/>
      <c r="IJ45" s="201"/>
      <c r="IK45" s="201"/>
      <c r="IL45" s="201"/>
      <c r="IM45" s="201"/>
      <c r="IN45" s="201"/>
      <c r="IO45" s="201"/>
      <c r="IP45" s="201"/>
      <c r="IQ45" s="201"/>
      <c r="IR45" s="201"/>
      <c r="IS45" s="201"/>
      <c r="IT45" s="201"/>
      <c r="IU45" s="201"/>
      <c r="IV45" s="201"/>
    </row>
    <row r="46" spans="1:256" x14ac:dyDescent="0.3">
      <c r="A46" s="302" t="s">
        <v>444</v>
      </c>
      <c r="B46" s="194" t="s">
        <v>445</v>
      </c>
      <c r="C46" s="191"/>
      <c r="D46" s="191"/>
      <c r="E46" s="191"/>
      <c r="F46" s="191"/>
      <c r="G46" s="375"/>
      <c r="H46" s="201"/>
      <c r="I46" s="190"/>
      <c r="J46" s="190"/>
      <c r="K46" s="201"/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201"/>
      <c r="W46" s="201"/>
      <c r="X46" s="201"/>
      <c r="Y46" s="201"/>
      <c r="Z46" s="201"/>
      <c r="AA46" s="201"/>
      <c r="AB46" s="201"/>
      <c r="AC46" s="201"/>
      <c r="AD46" s="201"/>
      <c r="AE46" s="201"/>
      <c r="AF46" s="201"/>
      <c r="AG46" s="201"/>
      <c r="AH46" s="201"/>
      <c r="AI46" s="201"/>
      <c r="AJ46" s="201"/>
      <c r="AK46" s="201"/>
      <c r="AL46" s="201"/>
      <c r="AM46" s="201"/>
      <c r="AN46" s="201"/>
      <c r="AO46" s="201"/>
      <c r="AP46" s="201"/>
      <c r="AQ46" s="201"/>
      <c r="AR46" s="201"/>
      <c r="AS46" s="201"/>
      <c r="AT46" s="201"/>
      <c r="AU46" s="201"/>
      <c r="AV46" s="201"/>
      <c r="AW46" s="201"/>
      <c r="AX46" s="201"/>
      <c r="AY46" s="201"/>
      <c r="AZ46" s="201"/>
      <c r="BA46" s="201"/>
      <c r="BB46" s="201"/>
      <c r="BC46" s="201"/>
      <c r="BD46" s="201"/>
      <c r="BE46" s="201"/>
      <c r="BF46" s="201"/>
      <c r="BG46" s="201"/>
      <c r="BH46" s="201"/>
      <c r="BI46" s="201"/>
      <c r="BJ46" s="201"/>
      <c r="BK46" s="201"/>
      <c r="BL46" s="201"/>
      <c r="BM46" s="201"/>
      <c r="BN46" s="201"/>
      <c r="BO46" s="201"/>
      <c r="BP46" s="201"/>
      <c r="BQ46" s="201"/>
      <c r="BR46" s="201"/>
      <c r="BS46" s="201"/>
      <c r="BT46" s="201"/>
      <c r="BU46" s="201"/>
      <c r="BV46" s="201"/>
      <c r="BW46" s="201"/>
      <c r="BX46" s="201"/>
      <c r="BY46" s="201"/>
      <c r="BZ46" s="201"/>
      <c r="CA46" s="201"/>
      <c r="CB46" s="201"/>
      <c r="CC46" s="201"/>
      <c r="CD46" s="201"/>
      <c r="CE46" s="201"/>
      <c r="CF46" s="201"/>
      <c r="CG46" s="201"/>
      <c r="CH46" s="201"/>
      <c r="CI46" s="201"/>
      <c r="CJ46" s="201"/>
      <c r="CK46" s="201"/>
      <c r="CL46" s="201"/>
      <c r="CM46" s="201"/>
      <c r="CN46" s="201"/>
      <c r="CO46" s="201"/>
      <c r="CP46" s="201"/>
      <c r="CQ46" s="201"/>
      <c r="CR46" s="201"/>
      <c r="CS46" s="201"/>
      <c r="CT46" s="201"/>
      <c r="CU46" s="201"/>
      <c r="CV46" s="201"/>
      <c r="CW46" s="201"/>
      <c r="CX46" s="201"/>
      <c r="CY46" s="201"/>
      <c r="CZ46" s="201"/>
      <c r="DA46" s="201"/>
      <c r="DB46" s="201"/>
      <c r="DC46" s="201"/>
      <c r="DD46" s="201"/>
      <c r="DE46" s="201"/>
      <c r="DF46" s="201"/>
      <c r="DG46" s="201"/>
      <c r="DH46" s="201"/>
      <c r="DI46" s="201"/>
      <c r="DJ46" s="201"/>
      <c r="DK46" s="201"/>
      <c r="DL46" s="201"/>
      <c r="DM46" s="201"/>
      <c r="DN46" s="201"/>
      <c r="DO46" s="201"/>
      <c r="DP46" s="201"/>
      <c r="DQ46" s="201"/>
      <c r="DR46" s="201"/>
      <c r="DS46" s="201"/>
      <c r="DT46" s="201"/>
      <c r="DU46" s="201"/>
      <c r="DV46" s="201"/>
      <c r="DW46" s="201"/>
      <c r="DX46" s="201"/>
      <c r="DY46" s="201"/>
      <c r="DZ46" s="201"/>
      <c r="EA46" s="201"/>
      <c r="EB46" s="201"/>
      <c r="EC46" s="201"/>
      <c r="ED46" s="201"/>
      <c r="EE46" s="201"/>
      <c r="EF46" s="201"/>
      <c r="EG46" s="201"/>
      <c r="EH46" s="201"/>
      <c r="EI46" s="201"/>
      <c r="EJ46" s="201"/>
      <c r="EK46" s="201"/>
      <c r="EL46" s="201"/>
      <c r="EM46" s="201"/>
      <c r="EN46" s="201"/>
      <c r="EO46" s="201"/>
      <c r="EP46" s="201"/>
      <c r="EQ46" s="201"/>
      <c r="ER46" s="201"/>
      <c r="ES46" s="201"/>
      <c r="ET46" s="201"/>
      <c r="EU46" s="201"/>
      <c r="EV46" s="201"/>
      <c r="EW46" s="201"/>
      <c r="EX46" s="201"/>
      <c r="EY46" s="201"/>
      <c r="EZ46" s="201"/>
      <c r="FA46" s="201"/>
      <c r="FB46" s="201"/>
      <c r="FC46" s="201"/>
      <c r="FD46" s="201"/>
      <c r="FE46" s="201"/>
      <c r="FF46" s="201"/>
      <c r="FG46" s="201"/>
      <c r="FH46" s="201"/>
      <c r="FI46" s="201"/>
      <c r="FJ46" s="201"/>
      <c r="FK46" s="201"/>
      <c r="FL46" s="201"/>
      <c r="FM46" s="201"/>
      <c r="FN46" s="201"/>
      <c r="FO46" s="201"/>
      <c r="FP46" s="201"/>
      <c r="FQ46" s="201"/>
      <c r="FR46" s="201"/>
      <c r="FS46" s="201"/>
      <c r="FT46" s="201"/>
      <c r="FU46" s="201"/>
      <c r="FV46" s="201"/>
      <c r="FW46" s="201"/>
      <c r="FX46" s="201"/>
      <c r="FY46" s="201"/>
      <c r="FZ46" s="201"/>
      <c r="GA46" s="201"/>
      <c r="GB46" s="201"/>
      <c r="GC46" s="201"/>
      <c r="GD46" s="201"/>
      <c r="GE46" s="201"/>
      <c r="GF46" s="201"/>
      <c r="GG46" s="201"/>
      <c r="GH46" s="201"/>
      <c r="GI46" s="201"/>
      <c r="GJ46" s="201"/>
      <c r="GK46" s="201"/>
      <c r="GL46" s="201"/>
      <c r="GM46" s="201"/>
      <c r="GN46" s="201"/>
      <c r="GO46" s="201"/>
      <c r="GP46" s="201"/>
      <c r="GQ46" s="201"/>
      <c r="GR46" s="201"/>
      <c r="GS46" s="201"/>
      <c r="GT46" s="201"/>
      <c r="GU46" s="201"/>
      <c r="GV46" s="201"/>
      <c r="GW46" s="201"/>
      <c r="GX46" s="201"/>
      <c r="GY46" s="201"/>
      <c r="GZ46" s="201"/>
      <c r="HA46" s="201"/>
      <c r="HB46" s="201"/>
      <c r="HC46" s="201"/>
      <c r="HD46" s="201"/>
      <c r="HE46" s="201"/>
      <c r="HF46" s="201"/>
      <c r="HG46" s="201"/>
      <c r="HH46" s="201"/>
      <c r="HI46" s="201"/>
      <c r="HJ46" s="201"/>
      <c r="HK46" s="201"/>
      <c r="HL46" s="201"/>
      <c r="HM46" s="201"/>
      <c r="HN46" s="201"/>
      <c r="HO46" s="201"/>
      <c r="HP46" s="201"/>
      <c r="HQ46" s="201"/>
      <c r="HR46" s="201"/>
      <c r="HS46" s="201"/>
      <c r="HT46" s="201"/>
      <c r="HU46" s="201"/>
      <c r="HV46" s="201"/>
      <c r="HW46" s="201"/>
      <c r="HX46" s="201"/>
      <c r="HY46" s="201"/>
      <c r="HZ46" s="201"/>
      <c r="IA46" s="201"/>
      <c r="IB46" s="201"/>
      <c r="IC46" s="201"/>
      <c r="ID46" s="201"/>
      <c r="IE46" s="201"/>
      <c r="IF46" s="201"/>
      <c r="IG46" s="201"/>
      <c r="IH46" s="201"/>
      <c r="II46" s="201"/>
      <c r="IJ46" s="201"/>
      <c r="IK46" s="201"/>
      <c r="IL46" s="201"/>
      <c r="IM46" s="201"/>
      <c r="IN46" s="201"/>
      <c r="IO46" s="201"/>
      <c r="IP46" s="201"/>
      <c r="IQ46" s="201"/>
      <c r="IR46" s="201"/>
      <c r="IS46" s="201"/>
      <c r="IT46" s="201"/>
      <c r="IU46" s="201"/>
      <c r="IV46" s="201"/>
    </row>
    <row r="47" spans="1:256" ht="31.2" x14ac:dyDescent="0.3">
      <c r="A47" s="302" t="s">
        <v>446</v>
      </c>
      <c r="B47" s="194" t="s">
        <v>447</v>
      </c>
      <c r="C47" s="191"/>
      <c r="D47" s="191"/>
      <c r="E47" s="191"/>
      <c r="F47" s="191"/>
      <c r="G47" s="375"/>
      <c r="H47" s="201"/>
      <c r="I47" s="190"/>
      <c r="J47" s="190"/>
      <c r="K47" s="201"/>
      <c r="L47" s="201"/>
      <c r="M47" s="201"/>
      <c r="N47" s="201"/>
      <c r="O47" s="201"/>
      <c r="P47" s="201"/>
      <c r="Q47" s="201"/>
      <c r="R47" s="201"/>
      <c r="S47" s="201"/>
      <c r="T47" s="201"/>
      <c r="U47" s="201"/>
      <c r="V47" s="201"/>
      <c r="W47" s="201"/>
      <c r="X47" s="201"/>
      <c r="Y47" s="201"/>
      <c r="Z47" s="201"/>
      <c r="AA47" s="201"/>
      <c r="AB47" s="201"/>
      <c r="AC47" s="201"/>
      <c r="AD47" s="201"/>
      <c r="AE47" s="201"/>
      <c r="AF47" s="201"/>
      <c r="AG47" s="201"/>
      <c r="AH47" s="201"/>
      <c r="AI47" s="201"/>
      <c r="AJ47" s="201"/>
      <c r="AK47" s="201"/>
      <c r="AL47" s="201"/>
      <c r="AM47" s="201"/>
      <c r="AN47" s="201"/>
      <c r="AO47" s="201"/>
      <c r="AP47" s="201"/>
      <c r="AQ47" s="201"/>
      <c r="AR47" s="201"/>
      <c r="AS47" s="201"/>
      <c r="AT47" s="201"/>
      <c r="AU47" s="201"/>
      <c r="AV47" s="201"/>
      <c r="AW47" s="201"/>
      <c r="AX47" s="201"/>
      <c r="AY47" s="201"/>
      <c r="AZ47" s="201"/>
      <c r="BA47" s="201"/>
      <c r="BB47" s="201"/>
      <c r="BC47" s="201"/>
      <c r="BD47" s="201"/>
      <c r="BE47" s="201"/>
      <c r="BF47" s="201"/>
      <c r="BG47" s="201"/>
      <c r="BH47" s="201"/>
      <c r="BI47" s="201"/>
      <c r="BJ47" s="201"/>
      <c r="BK47" s="201"/>
      <c r="BL47" s="201"/>
      <c r="BM47" s="201"/>
      <c r="BN47" s="201"/>
      <c r="BO47" s="201"/>
      <c r="BP47" s="201"/>
      <c r="BQ47" s="201"/>
      <c r="BR47" s="201"/>
      <c r="BS47" s="201"/>
      <c r="BT47" s="201"/>
      <c r="BU47" s="201"/>
      <c r="BV47" s="201"/>
      <c r="BW47" s="201"/>
      <c r="BX47" s="201"/>
      <c r="BY47" s="201"/>
      <c r="BZ47" s="201"/>
      <c r="CA47" s="201"/>
      <c r="CB47" s="201"/>
      <c r="CC47" s="201"/>
      <c r="CD47" s="201"/>
      <c r="CE47" s="201"/>
      <c r="CF47" s="201"/>
      <c r="CG47" s="201"/>
      <c r="CH47" s="201"/>
      <c r="CI47" s="201"/>
      <c r="CJ47" s="201"/>
      <c r="CK47" s="201"/>
      <c r="CL47" s="201"/>
      <c r="CM47" s="201"/>
      <c r="CN47" s="201"/>
      <c r="CO47" s="201"/>
      <c r="CP47" s="201"/>
      <c r="CQ47" s="201"/>
      <c r="CR47" s="201"/>
      <c r="CS47" s="201"/>
      <c r="CT47" s="201"/>
      <c r="CU47" s="201"/>
      <c r="CV47" s="201"/>
      <c r="CW47" s="201"/>
      <c r="CX47" s="201"/>
      <c r="CY47" s="201"/>
      <c r="CZ47" s="201"/>
      <c r="DA47" s="201"/>
      <c r="DB47" s="201"/>
      <c r="DC47" s="201"/>
      <c r="DD47" s="201"/>
      <c r="DE47" s="201"/>
      <c r="DF47" s="201"/>
      <c r="DG47" s="201"/>
      <c r="DH47" s="201"/>
      <c r="DI47" s="201"/>
      <c r="DJ47" s="201"/>
      <c r="DK47" s="201"/>
      <c r="DL47" s="201"/>
      <c r="DM47" s="201"/>
      <c r="DN47" s="201"/>
      <c r="DO47" s="201"/>
      <c r="DP47" s="201"/>
      <c r="DQ47" s="201"/>
      <c r="DR47" s="201"/>
      <c r="DS47" s="201"/>
      <c r="DT47" s="201"/>
      <c r="DU47" s="201"/>
      <c r="DV47" s="201"/>
      <c r="DW47" s="201"/>
      <c r="DX47" s="201"/>
      <c r="DY47" s="201"/>
      <c r="DZ47" s="201"/>
      <c r="EA47" s="201"/>
      <c r="EB47" s="201"/>
      <c r="EC47" s="201"/>
      <c r="ED47" s="201"/>
      <c r="EE47" s="201"/>
      <c r="EF47" s="201"/>
      <c r="EG47" s="201"/>
      <c r="EH47" s="201"/>
      <c r="EI47" s="201"/>
      <c r="EJ47" s="201"/>
      <c r="EK47" s="201"/>
      <c r="EL47" s="201"/>
      <c r="EM47" s="201"/>
      <c r="EN47" s="201"/>
      <c r="EO47" s="201"/>
      <c r="EP47" s="201"/>
      <c r="EQ47" s="201"/>
      <c r="ER47" s="201"/>
      <c r="ES47" s="201"/>
      <c r="ET47" s="201"/>
      <c r="EU47" s="201"/>
      <c r="EV47" s="201"/>
      <c r="EW47" s="201"/>
      <c r="EX47" s="201"/>
      <c r="EY47" s="201"/>
      <c r="EZ47" s="201"/>
      <c r="FA47" s="201"/>
      <c r="FB47" s="201"/>
      <c r="FC47" s="201"/>
      <c r="FD47" s="201"/>
      <c r="FE47" s="201"/>
      <c r="FF47" s="201"/>
      <c r="FG47" s="201"/>
      <c r="FH47" s="201"/>
      <c r="FI47" s="201"/>
      <c r="FJ47" s="201"/>
      <c r="FK47" s="201"/>
      <c r="FL47" s="201"/>
      <c r="FM47" s="201"/>
      <c r="FN47" s="201"/>
      <c r="FO47" s="201"/>
      <c r="FP47" s="201"/>
      <c r="FQ47" s="201"/>
      <c r="FR47" s="201"/>
      <c r="FS47" s="201"/>
      <c r="FT47" s="201"/>
      <c r="FU47" s="201"/>
      <c r="FV47" s="201"/>
      <c r="FW47" s="201"/>
      <c r="FX47" s="201"/>
      <c r="FY47" s="201"/>
      <c r="FZ47" s="201"/>
      <c r="GA47" s="201"/>
      <c r="GB47" s="201"/>
      <c r="GC47" s="201"/>
      <c r="GD47" s="201"/>
      <c r="GE47" s="201"/>
      <c r="GF47" s="201"/>
      <c r="GG47" s="201"/>
      <c r="GH47" s="201"/>
      <c r="GI47" s="201"/>
      <c r="GJ47" s="201"/>
      <c r="GK47" s="201"/>
      <c r="GL47" s="201"/>
      <c r="GM47" s="201"/>
      <c r="GN47" s="201"/>
      <c r="GO47" s="201"/>
      <c r="GP47" s="201"/>
      <c r="GQ47" s="201"/>
      <c r="GR47" s="201"/>
      <c r="GS47" s="201"/>
      <c r="GT47" s="201"/>
      <c r="GU47" s="201"/>
      <c r="GV47" s="201"/>
      <c r="GW47" s="201"/>
      <c r="GX47" s="201"/>
      <c r="GY47" s="201"/>
      <c r="GZ47" s="201"/>
      <c r="HA47" s="201"/>
      <c r="HB47" s="201"/>
      <c r="HC47" s="201"/>
      <c r="HD47" s="201"/>
      <c r="HE47" s="201"/>
      <c r="HF47" s="201"/>
      <c r="HG47" s="201"/>
      <c r="HH47" s="201"/>
      <c r="HI47" s="201"/>
      <c r="HJ47" s="201"/>
      <c r="HK47" s="201"/>
      <c r="HL47" s="201"/>
      <c r="HM47" s="201"/>
      <c r="HN47" s="201"/>
      <c r="HO47" s="201"/>
      <c r="HP47" s="201"/>
      <c r="HQ47" s="201"/>
      <c r="HR47" s="201"/>
      <c r="HS47" s="201"/>
      <c r="HT47" s="201"/>
      <c r="HU47" s="201"/>
      <c r="HV47" s="201"/>
      <c r="HW47" s="201"/>
      <c r="HX47" s="201"/>
      <c r="HY47" s="201"/>
      <c r="HZ47" s="201"/>
      <c r="IA47" s="201"/>
      <c r="IB47" s="201"/>
      <c r="IC47" s="201"/>
      <c r="ID47" s="201"/>
      <c r="IE47" s="201"/>
      <c r="IF47" s="201"/>
      <c r="IG47" s="201"/>
      <c r="IH47" s="201"/>
      <c r="II47" s="201"/>
      <c r="IJ47" s="201"/>
      <c r="IK47" s="201"/>
      <c r="IL47" s="201"/>
      <c r="IM47" s="201"/>
      <c r="IN47" s="201"/>
      <c r="IO47" s="201"/>
      <c r="IP47" s="201"/>
      <c r="IQ47" s="201"/>
      <c r="IR47" s="201"/>
      <c r="IS47" s="201"/>
      <c r="IT47" s="201"/>
      <c r="IU47" s="201"/>
      <c r="IV47" s="201"/>
    </row>
    <row r="48" spans="1:256" x14ac:dyDescent="0.3">
      <c r="A48" s="374" t="s">
        <v>448</v>
      </c>
      <c r="B48" s="194" t="s">
        <v>449</v>
      </c>
      <c r="C48" s="196"/>
      <c r="D48" s="196">
        <f>'1. melléklet'!C22</f>
        <v>55913909</v>
      </c>
      <c r="E48" s="196"/>
      <c r="F48" s="196">
        <f>'1. melléklet'!E22</f>
        <v>107284918</v>
      </c>
      <c r="G48" s="375">
        <f>F48/D48*100</f>
        <v>191.8751879787192</v>
      </c>
      <c r="I48" s="190"/>
      <c r="J48" s="190"/>
    </row>
    <row r="49" spans="1:256" x14ac:dyDescent="0.3">
      <c r="A49" s="374" t="s">
        <v>450</v>
      </c>
      <c r="B49" s="194" t="s">
        <v>451</v>
      </c>
      <c r="C49" s="196"/>
      <c r="D49" s="196">
        <v>0</v>
      </c>
      <c r="E49" s="196"/>
      <c r="F49" s="196">
        <v>0</v>
      </c>
      <c r="G49" s="375"/>
      <c r="I49" s="190"/>
      <c r="J49" s="190"/>
    </row>
    <row r="50" spans="1:256" x14ac:dyDescent="0.3">
      <c r="A50" s="302" t="s">
        <v>452</v>
      </c>
      <c r="B50" s="194" t="s">
        <v>453</v>
      </c>
      <c r="C50" s="189"/>
      <c r="D50" s="189"/>
      <c r="E50" s="189"/>
      <c r="F50" s="189"/>
      <c r="G50" s="375"/>
      <c r="I50" s="190"/>
      <c r="J50" s="190"/>
    </row>
    <row r="51" spans="1:256" x14ac:dyDescent="0.3">
      <c r="A51" s="302" t="s">
        <v>454</v>
      </c>
      <c r="B51" s="194" t="s">
        <v>455</v>
      </c>
      <c r="C51" s="189"/>
      <c r="D51" s="189"/>
      <c r="E51" s="189"/>
      <c r="F51" s="189"/>
      <c r="G51" s="375"/>
      <c r="I51" s="190"/>
      <c r="J51" s="190"/>
    </row>
    <row r="52" spans="1:256" x14ac:dyDescent="0.3">
      <c r="A52" s="374" t="s">
        <v>456</v>
      </c>
      <c r="B52" s="345" t="s">
        <v>457</v>
      </c>
      <c r="C52" s="196"/>
      <c r="D52" s="382">
        <f>'1. melléklet'!C18</f>
        <v>90455</v>
      </c>
      <c r="E52" s="382"/>
      <c r="F52" s="382">
        <f>'1. melléklet'!E18</f>
        <v>97360</v>
      </c>
      <c r="G52" s="375">
        <f>F52/D52*100</f>
        <v>107.6336299817589</v>
      </c>
      <c r="H52" s="199"/>
      <c r="I52" s="190"/>
      <c r="J52" s="190"/>
      <c r="K52" s="199"/>
      <c r="L52" s="199"/>
      <c r="M52" s="199"/>
      <c r="N52" s="199"/>
      <c r="O52" s="199"/>
      <c r="P52" s="199"/>
      <c r="Q52" s="199"/>
      <c r="R52" s="199"/>
      <c r="S52" s="199"/>
      <c r="T52" s="199"/>
      <c r="U52" s="199"/>
      <c r="V52" s="199"/>
      <c r="W52" s="199"/>
      <c r="X52" s="199"/>
      <c r="Y52" s="199"/>
      <c r="Z52" s="199"/>
      <c r="AA52" s="199"/>
      <c r="AB52" s="199"/>
      <c r="AC52" s="199"/>
      <c r="AD52" s="199"/>
      <c r="AE52" s="199"/>
      <c r="AF52" s="199"/>
      <c r="AG52" s="199"/>
      <c r="AH52" s="199"/>
      <c r="AI52" s="199"/>
      <c r="AJ52" s="199"/>
      <c r="AK52" s="199"/>
      <c r="AL52" s="199"/>
      <c r="AM52" s="199"/>
      <c r="AN52" s="199"/>
      <c r="AO52" s="199"/>
      <c r="AP52" s="199"/>
      <c r="AQ52" s="199"/>
      <c r="AR52" s="199"/>
      <c r="AS52" s="199"/>
      <c r="AT52" s="199"/>
      <c r="AU52" s="199"/>
      <c r="AV52" s="199"/>
      <c r="AW52" s="199"/>
      <c r="AX52" s="199"/>
      <c r="AY52" s="199"/>
      <c r="AZ52" s="199"/>
      <c r="BA52" s="199"/>
      <c r="BB52" s="199"/>
      <c r="BC52" s="199"/>
      <c r="BD52" s="199"/>
      <c r="BE52" s="199"/>
      <c r="BF52" s="199"/>
      <c r="BG52" s="199"/>
      <c r="BH52" s="199"/>
      <c r="BI52" s="199"/>
      <c r="BJ52" s="199"/>
      <c r="BK52" s="199"/>
      <c r="BL52" s="199"/>
      <c r="BM52" s="199"/>
      <c r="BN52" s="199"/>
      <c r="BO52" s="199"/>
      <c r="BP52" s="199"/>
      <c r="BQ52" s="199"/>
      <c r="BR52" s="199"/>
      <c r="BS52" s="199"/>
      <c r="BT52" s="199"/>
      <c r="BU52" s="199"/>
      <c r="BV52" s="199"/>
      <c r="BW52" s="199"/>
      <c r="BX52" s="199"/>
      <c r="BY52" s="199"/>
      <c r="BZ52" s="199"/>
      <c r="CA52" s="199"/>
      <c r="CB52" s="199"/>
      <c r="CC52" s="199"/>
      <c r="CD52" s="199"/>
      <c r="CE52" s="199"/>
      <c r="CF52" s="199"/>
      <c r="CG52" s="199"/>
      <c r="CH52" s="199"/>
      <c r="CI52" s="199"/>
      <c r="CJ52" s="199"/>
      <c r="CK52" s="199"/>
      <c r="CL52" s="199"/>
      <c r="CM52" s="199"/>
      <c r="CN52" s="199"/>
      <c r="CO52" s="199"/>
      <c r="CP52" s="199"/>
      <c r="CQ52" s="199"/>
      <c r="CR52" s="199"/>
      <c r="CS52" s="199"/>
      <c r="CT52" s="199"/>
      <c r="CU52" s="199"/>
      <c r="CV52" s="199"/>
      <c r="CW52" s="199"/>
      <c r="CX52" s="199"/>
      <c r="CY52" s="199"/>
      <c r="CZ52" s="199"/>
      <c r="DA52" s="199"/>
      <c r="DB52" s="199"/>
      <c r="DC52" s="199"/>
      <c r="DD52" s="199"/>
      <c r="DE52" s="199"/>
      <c r="DF52" s="199"/>
      <c r="DG52" s="199"/>
      <c r="DH52" s="199"/>
      <c r="DI52" s="199"/>
      <c r="DJ52" s="199"/>
      <c r="DK52" s="199"/>
      <c r="DL52" s="199"/>
      <c r="DM52" s="199"/>
      <c r="DN52" s="199"/>
      <c r="DO52" s="199"/>
      <c r="DP52" s="199"/>
      <c r="DQ52" s="199"/>
      <c r="DR52" s="199"/>
      <c r="DS52" s="199"/>
      <c r="DT52" s="199"/>
      <c r="DU52" s="199"/>
      <c r="DV52" s="199"/>
      <c r="DW52" s="199"/>
      <c r="DX52" s="199"/>
      <c r="DY52" s="199"/>
      <c r="DZ52" s="199"/>
      <c r="EA52" s="199"/>
      <c r="EB52" s="199"/>
      <c r="EC52" s="199"/>
      <c r="ED52" s="199"/>
      <c r="EE52" s="199"/>
      <c r="EF52" s="199"/>
      <c r="EG52" s="199"/>
      <c r="EH52" s="199"/>
      <c r="EI52" s="199"/>
      <c r="EJ52" s="199"/>
      <c r="EK52" s="199"/>
      <c r="EL52" s="199"/>
      <c r="EM52" s="199"/>
      <c r="EN52" s="199"/>
      <c r="EO52" s="199"/>
      <c r="EP52" s="199"/>
      <c r="EQ52" s="199"/>
      <c r="ER52" s="199"/>
      <c r="ES52" s="199"/>
      <c r="ET52" s="199"/>
      <c r="EU52" s="199"/>
      <c r="EV52" s="199"/>
      <c r="EW52" s="199"/>
      <c r="EX52" s="199"/>
      <c r="EY52" s="199"/>
      <c r="EZ52" s="199"/>
      <c r="FA52" s="199"/>
      <c r="FB52" s="199"/>
      <c r="FC52" s="199"/>
      <c r="FD52" s="199"/>
      <c r="FE52" s="199"/>
      <c r="FF52" s="199"/>
      <c r="FG52" s="199"/>
      <c r="FH52" s="199"/>
      <c r="FI52" s="199"/>
      <c r="FJ52" s="199"/>
      <c r="FK52" s="199"/>
      <c r="FL52" s="199"/>
      <c r="FM52" s="199"/>
      <c r="FN52" s="199"/>
      <c r="FO52" s="199"/>
      <c r="FP52" s="199"/>
      <c r="FQ52" s="199"/>
      <c r="FR52" s="199"/>
      <c r="FS52" s="199"/>
      <c r="FT52" s="199"/>
      <c r="FU52" s="199"/>
      <c r="FV52" s="199"/>
      <c r="FW52" s="199"/>
      <c r="FX52" s="199"/>
      <c r="FY52" s="199"/>
      <c r="FZ52" s="199"/>
      <c r="GA52" s="199"/>
      <c r="GB52" s="199"/>
      <c r="GC52" s="199"/>
      <c r="GD52" s="199"/>
      <c r="GE52" s="199"/>
      <c r="GF52" s="199"/>
      <c r="GG52" s="199"/>
      <c r="GH52" s="199"/>
      <c r="GI52" s="199"/>
      <c r="GJ52" s="199"/>
      <c r="GK52" s="199"/>
      <c r="GL52" s="199"/>
      <c r="GM52" s="199"/>
      <c r="GN52" s="199"/>
      <c r="GO52" s="199"/>
      <c r="GP52" s="199"/>
      <c r="GQ52" s="199"/>
      <c r="GR52" s="199"/>
      <c r="GS52" s="199"/>
      <c r="GT52" s="199"/>
      <c r="GU52" s="199"/>
      <c r="GV52" s="199"/>
      <c r="GW52" s="199"/>
      <c r="GX52" s="199"/>
      <c r="GY52" s="199"/>
      <c r="GZ52" s="199"/>
      <c r="HA52" s="199"/>
      <c r="HB52" s="199"/>
      <c r="HC52" s="199"/>
      <c r="HD52" s="199"/>
      <c r="HE52" s="199"/>
      <c r="HF52" s="199"/>
      <c r="HG52" s="199"/>
      <c r="HH52" s="199"/>
      <c r="HI52" s="199"/>
      <c r="HJ52" s="199"/>
      <c r="HK52" s="199"/>
      <c r="HL52" s="199"/>
      <c r="HM52" s="199"/>
      <c r="HN52" s="199"/>
      <c r="HO52" s="199"/>
      <c r="HP52" s="199"/>
      <c r="HQ52" s="199"/>
      <c r="HR52" s="199"/>
      <c r="HS52" s="199"/>
      <c r="HT52" s="199"/>
      <c r="HU52" s="199"/>
      <c r="HV52" s="199"/>
      <c r="HW52" s="199"/>
      <c r="HX52" s="199"/>
      <c r="HY52" s="199"/>
      <c r="HZ52" s="199"/>
      <c r="IA52" s="199"/>
      <c r="IB52" s="199"/>
      <c r="IC52" s="199"/>
      <c r="ID52" s="199"/>
      <c r="IE52" s="199"/>
      <c r="IF52" s="199"/>
      <c r="IG52" s="199"/>
      <c r="IH52" s="199"/>
      <c r="II52" s="199"/>
      <c r="IJ52" s="199"/>
      <c r="IK52" s="199"/>
      <c r="IL52" s="199"/>
      <c r="IM52" s="199"/>
      <c r="IN52" s="199"/>
      <c r="IO52" s="199"/>
      <c r="IP52" s="199"/>
      <c r="IQ52" s="199"/>
      <c r="IR52" s="199"/>
      <c r="IS52" s="199"/>
      <c r="IT52" s="199"/>
      <c r="IU52" s="199"/>
      <c r="IV52" s="199"/>
    </row>
    <row r="53" spans="1:256" x14ac:dyDescent="0.3">
      <c r="A53" s="374" t="s">
        <v>458</v>
      </c>
      <c r="B53" s="345" t="s">
        <v>459</v>
      </c>
      <c r="C53" s="196"/>
      <c r="D53" s="382">
        <f>'1. melléklet'!C21</f>
        <v>55823454</v>
      </c>
      <c r="E53" s="382"/>
      <c r="F53" s="382">
        <f>'1. melléklet'!E21</f>
        <v>107187558</v>
      </c>
      <c r="G53" s="375">
        <f>F53/D53*100</f>
        <v>192.0116909999872</v>
      </c>
      <c r="H53" s="199"/>
      <c r="I53" s="190"/>
      <c r="J53" s="190"/>
      <c r="K53" s="199"/>
      <c r="L53" s="199"/>
      <c r="M53" s="199"/>
      <c r="N53" s="199"/>
      <c r="O53" s="199"/>
      <c r="P53" s="199"/>
      <c r="Q53" s="199"/>
      <c r="R53" s="199"/>
      <c r="S53" s="199"/>
      <c r="T53" s="199"/>
      <c r="U53" s="199"/>
      <c r="V53" s="199"/>
      <c r="W53" s="199"/>
      <c r="X53" s="199"/>
      <c r="Y53" s="199"/>
      <c r="Z53" s="199"/>
      <c r="AA53" s="199"/>
      <c r="AB53" s="199"/>
      <c r="AC53" s="199"/>
      <c r="AD53" s="199"/>
      <c r="AE53" s="199"/>
      <c r="AF53" s="199"/>
      <c r="AG53" s="199"/>
      <c r="AH53" s="199"/>
      <c r="AI53" s="199"/>
      <c r="AJ53" s="199"/>
      <c r="AK53" s="199"/>
      <c r="AL53" s="199"/>
      <c r="AM53" s="199"/>
      <c r="AN53" s="199"/>
      <c r="AO53" s="199"/>
      <c r="AP53" s="199"/>
      <c r="AQ53" s="199"/>
      <c r="AR53" s="199"/>
      <c r="AS53" s="199"/>
      <c r="AT53" s="199"/>
      <c r="AU53" s="199"/>
      <c r="AV53" s="199"/>
      <c r="AW53" s="199"/>
      <c r="AX53" s="199"/>
      <c r="AY53" s="199"/>
      <c r="AZ53" s="199"/>
      <c r="BA53" s="199"/>
      <c r="BB53" s="199"/>
      <c r="BC53" s="199"/>
      <c r="BD53" s="199"/>
      <c r="BE53" s="199"/>
      <c r="BF53" s="199"/>
      <c r="BG53" s="199"/>
      <c r="BH53" s="199"/>
      <c r="BI53" s="199"/>
      <c r="BJ53" s="199"/>
      <c r="BK53" s="199"/>
      <c r="BL53" s="199"/>
      <c r="BM53" s="199"/>
      <c r="BN53" s="199"/>
      <c r="BO53" s="199"/>
      <c r="BP53" s="199"/>
      <c r="BQ53" s="199"/>
      <c r="BR53" s="199"/>
      <c r="BS53" s="199"/>
      <c r="BT53" s="199"/>
      <c r="BU53" s="199"/>
      <c r="BV53" s="199"/>
      <c r="BW53" s="199"/>
      <c r="BX53" s="199"/>
      <c r="BY53" s="199"/>
      <c r="BZ53" s="199"/>
      <c r="CA53" s="199"/>
      <c r="CB53" s="199"/>
      <c r="CC53" s="199"/>
      <c r="CD53" s="199"/>
      <c r="CE53" s="199"/>
      <c r="CF53" s="199"/>
      <c r="CG53" s="199"/>
      <c r="CH53" s="199"/>
      <c r="CI53" s="199"/>
      <c r="CJ53" s="199"/>
      <c r="CK53" s="199"/>
      <c r="CL53" s="199"/>
      <c r="CM53" s="199"/>
      <c r="CN53" s="199"/>
      <c r="CO53" s="199"/>
      <c r="CP53" s="199"/>
      <c r="CQ53" s="199"/>
      <c r="CR53" s="199"/>
      <c r="CS53" s="199"/>
      <c r="CT53" s="199"/>
      <c r="CU53" s="199"/>
      <c r="CV53" s="199"/>
      <c r="CW53" s="199"/>
      <c r="CX53" s="199"/>
      <c r="CY53" s="199"/>
      <c r="CZ53" s="199"/>
      <c r="DA53" s="199"/>
      <c r="DB53" s="199"/>
      <c r="DC53" s="199"/>
      <c r="DD53" s="199"/>
      <c r="DE53" s="199"/>
      <c r="DF53" s="199"/>
      <c r="DG53" s="199"/>
      <c r="DH53" s="199"/>
      <c r="DI53" s="199"/>
      <c r="DJ53" s="199"/>
      <c r="DK53" s="199"/>
      <c r="DL53" s="199"/>
      <c r="DM53" s="199"/>
      <c r="DN53" s="199"/>
      <c r="DO53" s="199"/>
      <c r="DP53" s="199"/>
      <c r="DQ53" s="199"/>
      <c r="DR53" s="199"/>
      <c r="DS53" s="199"/>
      <c r="DT53" s="199"/>
      <c r="DU53" s="199"/>
      <c r="DV53" s="199"/>
      <c r="DW53" s="199"/>
      <c r="DX53" s="199"/>
      <c r="DY53" s="199"/>
      <c r="DZ53" s="199"/>
      <c r="EA53" s="199"/>
      <c r="EB53" s="199"/>
      <c r="EC53" s="199"/>
      <c r="ED53" s="199"/>
      <c r="EE53" s="199"/>
      <c r="EF53" s="199"/>
      <c r="EG53" s="199"/>
      <c r="EH53" s="199"/>
      <c r="EI53" s="199"/>
      <c r="EJ53" s="199"/>
      <c r="EK53" s="199"/>
      <c r="EL53" s="199"/>
      <c r="EM53" s="199"/>
      <c r="EN53" s="199"/>
      <c r="EO53" s="199"/>
      <c r="EP53" s="199"/>
      <c r="EQ53" s="199"/>
      <c r="ER53" s="199"/>
      <c r="ES53" s="199"/>
      <c r="ET53" s="199"/>
      <c r="EU53" s="199"/>
      <c r="EV53" s="199"/>
      <c r="EW53" s="199"/>
      <c r="EX53" s="199"/>
      <c r="EY53" s="199"/>
      <c r="EZ53" s="199"/>
      <c r="FA53" s="199"/>
      <c r="FB53" s="199"/>
      <c r="FC53" s="199"/>
      <c r="FD53" s="199"/>
      <c r="FE53" s="199"/>
      <c r="FF53" s="199"/>
      <c r="FG53" s="199"/>
      <c r="FH53" s="199"/>
      <c r="FI53" s="199"/>
      <c r="FJ53" s="199"/>
      <c r="FK53" s="199"/>
      <c r="FL53" s="199"/>
      <c r="FM53" s="199"/>
      <c r="FN53" s="199"/>
      <c r="FO53" s="199"/>
      <c r="FP53" s="199"/>
      <c r="FQ53" s="199"/>
      <c r="FR53" s="199"/>
      <c r="FS53" s="199"/>
      <c r="FT53" s="199"/>
      <c r="FU53" s="199"/>
      <c r="FV53" s="199"/>
      <c r="FW53" s="199"/>
      <c r="FX53" s="199"/>
      <c r="FY53" s="199"/>
      <c r="FZ53" s="199"/>
      <c r="GA53" s="199"/>
      <c r="GB53" s="199"/>
      <c r="GC53" s="199"/>
      <c r="GD53" s="199"/>
      <c r="GE53" s="199"/>
      <c r="GF53" s="199"/>
      <c r="GG53" s="199"/>
      <c r="GH53" s="199"/>
      <c r="GI53" s="199"/>
      <c r="GJ53" s="199"/>
      <c r="GK53" s="199"/>
      <c r="GL53" s="199"/>
      <c r="GM53" s="199"/>
      <c r="GN53" s="199"/>
      <c r="GO53" s="199"/>
      <c r="GP53" s="199"/>
      <c r="GQ53" s="199"/>
      <c r="GR53" s="199"/>
      <c r="GS53" s="199"/>
      <c r="GT53" s="199"/>
      <c r="GU53" s="199"/>
      <c r="GV53" s="199"/>
      <c r="GW53" s="199"/>
      <c r="GX53" s="199"/>
      <c r="GY53" s="199"/>
      <c r="GZ53" s="199"/>
      <c r="HA53" s="199"/>
      <c r="HB53" s="199"/>
      <c r="HC53" s="199"/>
      <c r="HD53" s="199"/>
      <c r="HE53" s="199"/>
      <c r="HF53" s="199"/>
      <c r="HG53" s="199"/>
      <c r="HH53" s="199"/>
      <c r="HI53" s="199"/>
      <c r="HJ53" s="199"/>
      <c r="HK53" s="199"/>
      <c r="HL53" s="199"/>
      <c r="HM53" s="199"/>
      <c r="HN53" s="199"/>
      <c r="HO53" s="199"/>
      <c r="HP53" s="199"/>
      <c r="HQ53" s="199"/>
      <c r="HR53" s="199"/>
      <c r="HS53" s="199"/>
      <c r="HT53" s="199"/>
      <c r="HU53" s="199"/>
      <c r="HV53" s="199"/>
      <c r="HW53" s="199"/>
      <c r="HX53" s="199"/>
      <c r="HY53" s="199"/>
      <c r="HZ53" s="199"/>
      <c r="IA53" s="199"/>
      <c r="IB53" s="199"/>
      <c r="IC53" s="199"/>
      <c r="ID53" s="199"/>
      <c r="IE53" s="199"/>
      <c r="IF53" s="199"/>
      <c r="IG53" s="199"/>
      <c r="IH53" s="199"/>
      <c r="II53" s="199"/>
      <c r="IJ53" s="199"/>
      <c r="IK53" s="199"/>
      <c r="IL53" s="199"/>
      <c r="IM53" s="199"/>
      <c r="IN53" s="199"/>
      <c r="IO53" s="199"/>
      <c r="IP53" s="199"/>
      <c r="IQ53" s="199"/>
      <c r="IR53" s="199"/>
      <c r="IS53" s="199"/>
      <c r="IT53" s="199"/>
      <c r="IU53" s="199"/>
      <c r="IV53" s="199"/>
    </row>
    <row r="54" spans="1:256" x14ac:dyDescent="0.3">
      <c r="A54" s="374" t="s">
        <v>460</v>
      </c>
      <c r="B54" s="345" t="s">
        <v>461</v>
      </c>
      <c r="C54" s="196"/>
      <c r="D54" s="196">
        <v>0</v>
      </c>
      <c r="E54" s="196"/>
      <c r="F54" s="196">
        <v>0</v>
      </c>
      <c r="G54" s="375"/>
      <c r="H54" s="199"/>
      <c r="I54" s="190"/>
      <c r="J54" s="190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199"/>
      <c r="X54" s="199"/>
      <c r="Y54" s="199"/>
      <c r="Z54" s="199"/>
      <c r="AA54" s="199"/>
      <c r="AB54" s="199"/>
      <c r="AC54" s="199"/>
      <c r="AD54" s="199"/>
      <c r="AE54" s="199"/>
      <c r="AF54" s="199"/>
      <c r="AG54" s="199"/>
      <c r="AH54" s="199"/>
      <c r="AI54" s="199"/>
      <c r="AJ54" s="199"/>
      <c r="AK54" s="199"/>
      <c r="AL54" s="199"/>
      <c r="AM54" s="199"/>
      <c r="AN54" s="199"/>
      <c r="AO54" s="199"/>
      <c r="AP54" s="199"/>
      <c r="AQ54" s="199"/>
      <c r="AR54" s="199"/>
      <c r="AS54" s="199"/>
      <c r="AT54" s="199"/>
      <c r="AU54" s="199"/>
      <c r="AV54" s="199"/>
      <c r="AW54" s="199"/>
      <c r="AX54" s="199"/>
      <c r="AY54" s="199"/>
      <c r="AZ54" s="199"/>
      <c r="BA54" s="199"/>
      <c r="BB54" s="199"/>
      <c r="BC54" s="199"/>
      <c r="BD54" s="199"/>
      <c r="BE54" s="199"/>
      <c r="BF54" s="199"/>
      <c r="BG54" s="199"/>
      <c r="BH54" s="199"/>
      <c r="BI54" s="199"/>
      <c r="BJ54" s="199"/>
      <c r="BK54" s="199"/>
      <c r="BL54" s="199"/>
      <c r="BM54" s="199"/>
      <c r="BN54" s="199"/>
      <c r="BO54" s="199"/>
      <c r="BP54" s="199"/>
      <c r="BQ54" s="199"/>
      <c r="BR54" s="199"/>
      <c r="BS54" s="199"/>
      <c r="BT54" s="199"/>
      <c r="BU54" s="199"/>
      <c r="BV54" s="199"/>
      <c r="BW54" s="199"/>
      <c r="BX54" s="199"/>
      <c r="BY54" s="199"/>
      <c r="BZ54" s="199"/>
      <c r="CA54" s="199"/>
      <c r="CB54" s="199"/>
      <c r="CC54" s="199"/>
      <c r="CD54" s="199"/>
      <c r="CE54" s="199"/>
      <c r="CF54" s="199"/>
      <c r="CG54" s="199"/>
      <c r="CH54" s="199"/>
      <c r="CI54" s="199"/>
      <c r="CJ54" s="199"/>
      <c r="CK54" s="199"/>
      <c r="CL54" s="199"/>
      <c r="CM54" s="199"/>
      <c r="CN54" s="199"/>
      <c r="CO54" s="199"/>
      <c r="CP54" s="199"/>
      <c r="CQ54" s="199"/>
      <c r="CR54" s="199"/>
      <c r="CS54" s="199"/>
      <c r="CT54" s="199"/>
      <c r="CU54" s="199"/>
      <c r="CV54" s="199"/>
      <c r="CW54" s="199"/>
      <c r="CX54" s="199"/>
      <c r="CY54" s="199"/>
      <c r="CZ54" s="199"/>
      <c r="DA54" s="199"/>
      <c r="DB54" s="199"/>
      <c r="DC54" s="199"/>
      <c r="DD54" s="199"/>
      <c r="DE54" s="199"/>
      <c r="DF54" s="199"/>
      <c r="DG54" s="199"/>
      <c r="DH54" s="199"/>
      <c r="DI54" s="199"/>
      <c r="DJ54" s="199"/>
      <c r="DK54" s="199"/>
      <c r="DL54" s="199"/>
      <c r="DM54" s="199"/>
      <c r="DN54" s="199"/>
      <c r="DO54" s="199"/>
      <c r="DP54" s="199"/>
      <c r="DQ54" s="199"/>
      <c r="DR54" s="199"/>
      <c r="DS54" s="199"/>
      <c r="DT54" s="199"/>
      <c r="DU54" s="199"/>
      <c r="DV54" s="199"/>
      <c r="DW54" s="199"/>
      <c r="DX54" s="199"/>
      <c r="DY54" s="199"/>
      <c r="DZ54" s="199"/>
      <c r="EA54" s="199"/>
      <c r="EB54" s="199"/>
      <c r="EC54" s="199"/>
      <c r="ED54" s="199"/>
      <c r="EE54" s="199"/>
      <c r="EF54" s="199"/>
      <c r="EG54" s="199"/>
      <c r="EH54" s="199"/>
      <c r="EI54" s="199"/>
      <c r="EJ54" s="199"/>
      <c r="EK54" s="199"/>
      <c r="EL54" s="199"/>
      <c r="EM54" s="199"/>
      <c r="EN54" s="199"/>
      <c r="EO54" s="199"/>
      <c r="EP54" s="199"/>
      <c r="EQ54" s="199"/>
      <c r="ER54" s="199"/>
      <c r="ES54" s="199"/>
      <c r="ET54" s="199"/>
      <c r="EU54" s="199"/>
      <c r="EV54" s="199"/>
      <c r="EW54" s="199"/>
      <c r="EX54" s="199"/>
      <c r="EY54" s="199"/>
      <c r="EZ54" s="199"/>
      <c r="FA54" s="199"/>
      <c r="FB54" s="199"/>
      <c r="FC54" s="199"/>
      <c r="FD54" s="199"/>
      <c r="FE54" s="199"/>
      <c r="FF54" s="199"/>
      <c r="FG54" s="199"/>
      <c r="FH54" s="199"/>
      <c r="FI54" s="199"/>
      <c r="FJ54" s="199"/>
      <c r="FK54" s="199"/>
      <c r="FL54" s="199"/>
      <c r="FM54" s="199"/>
      <c r="FN54" s="199"/>
      <c r="FO54" s="199"/>
      <c r="FP54" s="199"/>
      <c r="FQ54" s="199"/>
      <c r="FR54" s="199"/>
      <c r="FS54" s="199"/>
      <c r="FT54" s="199"/>
      <c r="FU54" s="199"/>
      <c r="FV54" s="199"/>
      <c r="FW54" s="199"/>
      <c r="FX54" s="199"/>
      <c r="FY54" s="199"/>
      <c r="FZ54" s="199"/>
      <c r="GA54" s="199"/>
      <c r="GB54" s="199"/>
      <c r="GC54" s="199"/>
      <c r="GD54" s="199"/>
      <c r="GE54" s="199"/>
      <c r="GF54" s="199"/>
      <c r="GG54" s="199"/>
      <c r="GH54" s="199"/>
      <c r="GI54" s="199"/>
      <c r="GJ54" s="199"/>
      <c r="GK54" s="199"/>
      <c r="GL54" s="199"/>
      <c r="GM54" s="199"/>
      <c r="GN54" s="199"/>
      <c r="GO54" s="199"/>
      <c r="GP54" s="199"/>
      <c r="GQ54" s="199"/>
      <c r="GR54" s="199"/>
      <c r="GS54" s="199"/>
      <c r="GT54" s="199"/>
      <c r="GU54" s="199"/>
      <c r="GV54" s="199"/>
      <c r="GW54" s="199"/>
      <c r="GX54" s="199"/>
      <c r="GY54" s="199"/>
      <c r="GZ54" s="199"/>
      <c r="HA54" s="199"/>
      <c r="HB54" s="199"/>
      <c r="HC54" s="199"/>
      <c r="HD54" s="199"/>
      <c r="HE54" s="199"/>
      <c r="HF54" s="199"/>
      <c r="HG54" s="199"/>
      <c r="HH54" s="199"/>
      <c r="HI54" s="199"/>
      <c r="HJ54" s="199"/>
      <c r="HK54" s="199"/>
      <c r="HL54" s="199"/>
      <c r="HM54" s="199"/>
      <c r="HN54" s="199"/>
      <c r="HO54" s="199"/>
      <c r="HP54" s="199"/>
      <c r="HQ54" s="199"/>
      <c r="HR54" s="199"/>
      <c r="HS54" s="199"/>
      <c r="HT54" s="199"/>
      <c r="HU54" s="199"/>
      <c r="HV54" s="199"/>
      <c r="HW54" s="199"/>
      <c r="HX54" s="199"/>
      <c r="HY54" s="199"/>
      <c r="HZ54" s="199"/>
      <c r="IA54" s="199"/>
      <c r="IB54" s="199"/>
      <c r="IC54" s="199"/>
      <c r="ID54" s="199"/>
      <c r="IE54" s="199"/>
      <c r="IF54" s="199"/>
      <c r="IG54" s="199"/>
      <c r="IH54" s="199"/>
      <c r="II54" s="199"/>
      <c r="IJ54" s="199"/>
      <c r="IK54" s="199"/>
      <c r="IL54" s="199"/>
      <c r="IM54" s="199"/>
      <c r="IN54" s="199"/>
      <c r="IO54" s="199"/>
      <c r="IP54" s="199"/>
      <c r="IQ54" s="199"/>
      <c r="IR54" s="199"/>
      <c r="IS54" s="199"/>
      <c r="IT54" s="199"/>
      <c r="IU54" s="199"/>
      <c r="IV54" s="199"/>
    </row>
    <row r="55" spans="1:256" x14ac:dyDescent="0.3">
      <c r="A55" s="374" t="s">
        <v>462</v>
      </c>
      <c r="B55" s="345" t="s">
        <v>463</v>
      </c>
      <c r="C55" s="196">
        <f>SUM(C56:C58)</f>
        <v>23305733</v>
      </c>
      <c r="D55" s="196">
        <f>D56+D57+D58</f>
        <v>12444776</v>
      </c>
      <c r="E55" s="196">
        <f>SUM(E56:E58)</f>
        <v>20269152</v>
      </c>
      <c r="F55" s="196">
        <f>F56+F57+F58</f>
        <v>14177074</v>
      </c>
      <c r="G55" s="375">
        <f>F55/D55*100</f>
        <v>113.91988092031549</v>
      </c>
      <c r="H55" s="199"/>
      <c r="I55" s="190"/>
      <c r="J55" s="190"/>
      <c r="K55" s="199"/>
      <c r="L55" s="199"/>
      <c r="M55" s="199"/>
      <c r="N55" s="199"/>
      <c r="O55" s="199"/>
      <c r="P55" s="199"/>
      <c r="Q55" s="199"/>
      <c r="R55" s="199"/>
      <c r="S55" s="199"/>
      <c r="T55" s="199"/>
      <c r="U55" s="199"/>
      <c r="V55" s="199"/>
      <c r="W55" s="199"/>
      <c r="X55" s="199"/>
      <c r="Y55" s="199"/>
      <c r="Z55" s="199"/>
      <c r="AA55" s="199"/>
      <c r="AB55" s="199"/>
      <c r="AC55" s="199"/>
      <c r="AD55" s="199"/>
      <c r="AE55" s="199"/>
      <c r="AF55" s="199"/>
      <c r="AG55" s="199"/>
      <c r="AH55" s="199"/>
      <c r="AI55" s="199"/>
      <c r="AJ55" s="199"/>
      <c r="AK55" s="199"/>
      <c r="AL55" s="199"/>
      <c r="AM55" s="199"/>
      <c r="AN55" s="199"/>
      <c r="AO55" s="199"/>
      <c r="AP55" s="199"/>
      <c r="AQ55" s="199"/>
      <c r="AR55" s="199"/>
      <c r="AS55" s="199"/>
      <c r="AT55" s="199"/>
      <c r="AU55" s="199"/>
      <c r="AV55" s="199"/>
      <c r="AW55" s="199"/>
      <c r="AX55" s="199"/>
      <c r="AY55" s="199"/>
      <c r="AZ55" s="199"/>
      <c r="BA55" s="199"/>
      <c r="BB55" s="199"/>
      <c r="BC55" s="199"/>
      <c r="BD55" s="199"/>
      <c r="BE55" s="199"/>
      <c r="BF55" s="199"/>
      <c r="BG55" s="199"/>
      <c r="BH55" s="199"/>
      <c r="BI55" s="199"/>
      <c r="BJ55" s="199"/>
      <c r="BK55" s="199"/>
      <c r="BL55" s="199"/>
      <c r="BM55" s="199"/>
      <c r="BN55" s="199"/>
      <c r="BO55" s="199"/>
      <c r="BP55" s="199"/>
      <c r="BQ55" s="199"/>
      <c r="BR55" s="199"/>
      <c r="BS55" s="199"/>
      <c r="BT55" s="199"/>
      <c r="BU55" s="199"/>
      <c r="BV55" s="199"/>
      <c r="BW55" s="199"/>
      <c r="BX55" s="199"/>
      <c r="BY55" s="199"/>
      <c r="BZ55" s="199"/>
      <c r="CA55" s="199"/>
      <c r="CB55" s="199"/>
      <c r="CC55" s="199"/>
      <c r="CD55" s="199"/>
      <c r="CE55" s="199"/>
      <c r="CF55" s="199"/>
      <c r="CG55" s="199"/>
      <c r="CH55" s="199"/>
      <c r="CI55" s="199"/>
      <c r="CJ55" s="199"/>
      <c r="CK55" s="199"/>
      <c r="CL55" s="199"/>
      <c r="CM55" s="199"/>
      <c r="CN55" s="199"/>
      <c r="CO55" s="199"/>
      <c r="CP55" s="199"/>
      <c r="CQ55" s="199"/>
      <c r="CR55" s="199"/>
      <c r="CS55" s="199"/>
      <c r="CT55" s="199"/>
      <c r="CU55" s="199"/>
      <c r="CV55" s="199"/>
      <c r="CW55" s="199"/>
      <c r="CX55" s="199"/>
      <c r="CY55" s="199"/>
      <c r="CZ55" s="199"/>
      <c r="DA55" s="199"/>
      <c r="DB55" s="199"/>
      <c r="DC55" s="199"/>
      <c r="DD55" s="199"/>
      <c r="DE55" s="199"/>
      <c r="DF55" s="199"/>
      <c r="DG55" s="199"/>
      <c r="DH55" s="199"/>
      <c r="DI55" s="199"/>
      <c r="DJ55" s="199"/>
      <c r="DK55" s="199"/>
      <c r="DL55" s="199"/>
      <c r="DM55" s="199"/>
      <c r="DN55" s="199"/>
      <c r="DO55" s="199"/>
      <c r="DP55" s="199"/>
      <c r="DQ55" s="199"/>
      <c r="DR55" s="199"/>
      <c r="DS55" s="199"/>
      <c r="DT55" s="199"/>
      <c r="DU55" s="199"/>
      <c r="DV55" s="199"/>
      <c r="DW55" s="199"/>
      <c r="DX55" s="199"/>
      <c r="DY55" s="199"/>
      <c r="DZ55" s="199"/>
      <c r="EA55" s="199"/>
      <c r="EB55" s="199"/>
      <c r="EC55" s="199"/>
      <c r="ED55" s="199"/>
      <c r="EE55" s="199"/>
      <c r="EF55" s="199"/>
      <c r="EG55" s="199"/>
      <c r="EH55" s="199"/>
      <c r="EI55" s="199"/>
      <c r="EJ55" s="199"/>
      <c r="EK55" s="199"/>
      <c r="EL55" s="199"/>
      <c r="EM55" s="199"/>
      <c r="EN55" s="199"/>
      <c r="EO55" s="199"/>
      <c r="EP55" s="199"/>
      <c r="EQ55" s="199"/>
      <c r="ER55" s="199"/>
      <c r="ES55" s="199"/>
      <c r="ET55" s="199"/>
      <c r="EU55" s="199"/>
      <c r="EV55" s="199"/>
      <c r="EW55" s="199"/>
      <c r="EX55" s="199"/>
      <c r="EY55" s="199"/>
      <c r="EZ55" s="199"/>
      <c r="FA55" s="199"/>
      <c r="FB55" s="199"/>
      <c r="FC55" s="199"/>
      <c r="FD55" s="199"/>
      <c r="FE55" s="199"/>
      <c r="FF55" s="199"/>
      <c r="FG55" s="199"/>
      <c r="FH55" s="199"/>
      <c r="FI55" s="199"/>
      <c r="FJ55" s="199"/>
      <c r="FK55" s="199"/>
      <c r="FL55" s="199"/>
      <c r="FM55" s="199"/>
      <c r="FN55" s="199"/>
      <c r="FO55" s="199"/>
      <c r="FP55" s="199"/>
      <c r="FQ55" s="199"/>
      <c r="FR55" s="199"/>
      <c r="FS55" s="199"/>
      <c r="FT55" s="199"/>
      <c r="FU55" s="199"/>
      <c r="FV55" s="199"/>
      <c r="FW55" s="199"/>
      <c r="FX55" s="199"/>
      <c r="FY55" s="199"/>
      <c r="FZ55" s="199"/>
      <c r="GA55" s="199"/>
      <c r="GB55" s="199"/>
      <c r="GC55" s="199"/>
      <c r="GD55" s="199"/>
      <c r="GE55" s="199"/>
      <c r="GF55" s="199"/>
      <c r="GG55" s="199"/>
      <c r="GH55" s="199"/>
      <c r="GI55" s="199"/>
      <c r="GJ55" s="199"/>
      <c r="GK55" s="199"/>
      <c r="GL55" s="199"/>
      <c r="GM55" s="199"/>
      <c r="GN55" s="199"/>
      <c r="GO55" s="199"/>
      <c r="GP55" s="199"/>
      <c r="GQ55" s="199"/>
      <c r="GR55" s="199"/>
      <c r="GS55" s="199"/>
      <c r="GT55" s="199"/>
      <c r="GU55" s="199"/>
      <c r="GV55" s="199"/>
      <c r="GW55" s="199"/>
      <c r="GX55" s="199"/>
      <c r="GY55" s="199"/>
      <c r="GZ55" s="199"/>
      <c r="HA55" s="199"/>
      <c r="HB55" s="199"/>
      <c r="HC55" s="199"/>
      <c r="HD55" s="199"/>
      <c r="HE55" s="199"/>
      <c r="HF55" s="199"/>
      <c r="HG55" s="199"/>
      <c r="HH55" s="199"/>
      <c r="HI55" s="199"/>
      <c r="HJ55" s="199"/>
      <c r="HK55" s="199"/>
      <c r="HL55" s="199"/>
      <c r="HM55" s="199"/>
      <c r="HN55" s="199"/>
      <c r="HO55" s="199"/>
      <c r="HP55" s="199"/>
      <c r="HQ55" s="199"/>
      <c r="HR55" s="199"/>
      <c r="HS55" s="199"/>
      <c r="HT55" s="199"/>
      <c r="HU55" s="199"/>
      <c r="HV55" s="199"/>
      <c r="HW55" s="199"/>
      <c r="HX55" s="199"/>
      <c r="HY55" s="199"/>
      <c r="HZ55" s="199"/>
      <c r="IA55" s="199"/>
      <c r="IB55" s="199"/>
      <c r="IC55" s="199"/>
      <c r="ID55" s="199"/>
      <c r="IE55" s="199"/>
      <c r="IF55" s="199"/>
      <c r="IG55" s="199"/>
      <c r="IH55" s="199"/>
      <c r="II55" s="199"/>
      <c r="IJ55" s="199"/>
      <c r="IK55" s="199"/>
      <c r="IL55" s="199"/>
      <c r="IM55" s="199"/>
      <c r="IN55" s="199"/>
      <c r="IO55" s="199"/>
      <c r="IP55" s="199"/>
      <c r="IQ55" s="199"/>
      <c r="IR55" s="199"/>
      <c r="IS55" s="199"/>
      <c r="IT55" s="199"/>
      <c r="IU55" s="199"/>
      <c r="IV55" s="199"/>
    </row>
    <row r="56" spans="1:256" x14ac:dyDescent="0.3">
      <c r="A56" s="302" t="s">
        <v>464</v>
      </c>
      <c r="B56" s="194" t="s">
        <v>465</v>
      </c>
      <c r="C56" s="189">
        <v>16286360</v>
      </c>
      <c r="D56" s="189">
        <f>'1. melléklet'!C34</f>
        <v>6180531</v>
      </c>
      <c r="E56" s="189">
        <v>13415662</v>
      </c>
      <c r="F56" s="189">
        <f>'1. melléklet'!E34</f>
        <v>4479762</v>
      </c>
      <c r="G56" s="376">
        <f>F56/D56*100</f>
        <v>72.481830444665675</v>
      </c>
      <c r="I56" s="190"/>
      <c r="J56" s="190"/>
    </row>
    <row r="57" spans="1:256" ht="31.2" x14ac:dyDescent="0.3">
      <c r="A57" s="302" t="s">
        <v>466</v>
      </c>
      <c r="B57" s="194" t="s">
        <v>467</v>
      </c>
      <c r="C57" s="189">
        <v>6969373</v>
      </c>
      <c r="D57" s="189">
        <f>'1. melléklet'!C39</f>
        <v>6194172</v>
      </c>
      <c r="E57" s="189">
        <v>6798677</v>
      </c>
      <c r="F57" s="189">
        <f>'1. melléklet'!E39</f>
        <v>9623109</v>
      </c>
      <c r="G57" s="376">
        <f>F57/D57*100</f>
        <v>155.35747150708764</v>
      </c>
      <c r="I57" s="190"/>
      <c r="J57" s="190"/>
    </row>
    <row r="58" spans="1:256" x14ac:dyDescent="0.3">
      <c r="A58" s="302" t="s">
        <v>468</v>
      </c>
      <c r="B58" s="194" t="s">
        <v>469</v>
      </c>
      <c r="C58" s="189">
        <v>50000</v>
      </c>
      <c r="D58" s="189">
        <f>'1. melléklet'!C43</f>
        <v>70073</v>
      </c>
      <c r="E58" s="189">
        <v>54813</v>
      </c>
      <c r="F58" s="189">
        <f>'1. melléklet'!E43</f>
        <v>74203</v>
      </c>
      <c r="G58" s="376">
        <f t="shared" ref="G58:G68" si="3">F58/D58*100</f>
        <v>105.89385355272358</v>
      </c>
      <c r="I58" s="190"/>
      <c r="J58" s="190"/>
    </row>
    <row r="59" spans="1:256" x14ac:dyDescent="0.3">
      <c r="A59" s="374" t="s">
        <v>470</v>
      </c>
      <c r="B59" s="345" t="s">
        <v>471</v>
      </c>
      <c r="C59" s="196"/>
      <c r="D59" s="196">
        <f>D62+D63</f>
        <v>197492</v>
      </c>
      <c r="E59" s="196"/>
      <c r="F59" s="196">
        <f t="shared" ref="F59" si="4">F62+F63</f>
        <v>36000</v>
      </c>
      <c r="G59" s="375">
        <f>F59/D59*100</f>
        <v>18.228586474388838</v>
      </c>
      <c r="H59" s="199"/>
      <c r="I59" s="190"/>
      <c r="J59" s="190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99"/>
      <c r="V59" s="199"/>
      <c r="W59" s="199"/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199"/>
      <c r="AS59" s="199"/>
      <c r="AT59" s="199"/>
      <c r="AU59" s="199"/>
      <c r="AV59" s="199"/>
      <c r="AW59" s="199"/>
      <c r="AX59" s="199"/>
      <c r="AY59" s="199"/>
      <c r="AZ59" s="199"/>
      <c r="BA59" s="199"/>
      <c r="BB59" s="199"/>
      <c r="BC59" s="199"/>
      <c r="BD59" s="199"/>
      <c r="BE59" s="199"/>
      <c r="BF59" s="199"/>
      <c r="BG59" s="199"/>
      <c r="BH59" s="199"/>
      <c r="BI59" s="199"/>
      <c r="BJ59" s="199"/>
      <c r="BK59" s="199"/>
      <c r="BL59" s="199"/>
      <c r="BM59" s="199"/>
      <c r="BN59" s="199"/>
      <c r="BO59" s="199"/>
      <c r="BP59" s="199"/>
      <c r="BQ59" s="199"/>
      <c r="BR59" s="199"/>
      <c r="BS59" s="199"/>
      <c r="BT59" s="199"/>
      <c r="BU59" s="199"/>
      <c r="BV59" s="199"/>
      <c r="BW59" s="199"/>
      <c r="BX59" s="199"/>
      <c r="BY59" s="199"/>
      <c r="BZ59" s="199"/>
      <c r="CA59" s="199"/>
      <c r="CB59" s="199"/>
      <c r="CC59" s="199"/>
      <c r="CD59" s="199"/>
      <c r="CE59" s="199"/>
      <c r="CF59" s="199"/>
      <c r="CG59" s="199"/>
      <c r="CH59" s="199"/>
      <c r="CI59" s="199"/>
      <c r="CJ59" s="199"/>
      <c r="CK59" s="199"/>
      <c r="CL59" s="199"/>
      <c r="CM59" s="199"/>
      <c r="CN59" s="199"/>
      <c r="CO59" s="199"/>
      <c r="CP59" s="199"/>
      <c r="CQ59" s="199"/>
      <c r="CR59" s="199"/>
      <c r="CS59" s="199"/>
      <c r="CT59" s="199"/>
      <c r="CU59" s="199"/>
      <c r="CV59" s="199"/>
      <c r="CW59" s="199"/>
      <c r="CX59" s="199"/>
      <c r="CY59" s="199"/>
      <c r="CZ59" s="199"/>
      <c r="DA59" s="199"/>
      <c r="DB59" s="199"/>
      <c r="DC59" s="199"/>
      <c r="DD59" s="199"/>
      <c r="DE59" s="199"/>
      <c r="DF59" s="199"/>
      <c r="DG59" s="199"/>
      <c r="DH59" s="199"/>
      <c r="DI59" s="199"/>
      <c r="DJ59" s="199"/>
      <c r="DK59" s="199"/>
      <c r="DL59" s="199"/>
      <c r="DM59" s="199"/>
      <c r="DN59" s="199"/>
      <c r="DO59" s="199"/>
      <c r="DP59" s="199"/>
      <c r="DQ59" s="199"/>
      <c r="DR59" s="199"/>
      <c r="DS59" s="199"/>
      <c r="DT59" s="199"/>
      <c r="DU59" s="199"/>
      <c r="DV59" s="199"/>
      <c r="DW59" s="199"/>
      <c r="DX59" s="199"/>
      <c r="DY59" s="199"/>
      <c r="DZ59" s="199"/>
      <c r="EA59" s="199"/>
      <c r="EB59" s="199"/>
      <c r="EC59" s="199"/>
      <c r="ED59" s="199"/>
      <c r="EE59" s="199"/>
      <c r="EF59" s="199"/>
      <c r="EG59" s="199"/>
      <c r="EH59" s="199"/>
      <c r="EI59" s="199"/>
      <c r="EJ59" s="199"/>
      <c r="EK59" s="199"/>
      <c r="EL59" s="199"/>
      <c r="EM59" s="199"/>
      <c r="EN59" s="199"/>
      <c r="EO59" s="199"/>
      <c r="EP59" s="199"/>
      <c r="EQ59" s="199"/>
      <c r="ER59" s="199"/>
      <c r="ES59" s="199"/>
      <c r="ET59" s="199"/>
      <c r="EU59" s="199"/>
      <c r="EV59" s="199"/>
      <c r="EW59" s="199"/>
      <c r="EX59" s="199"/>
      <c r="EY59" s="199"/>
      <c r="EZ59" s="199"/>
      <c r="FA59" s="199"/>
      <c r="FB59" s="199"/>
      <c r="FC59" s="199"/>
      <c r="FD59" s="199"/>
      <c r="FE59" s="199"/>
      <c r="FF59" s="199"/>
      <c r="FG59" s="199"/>
      <c r="FH59" s="199"/>
      <c r="FI59" s="199"/>
      <c r="FJ59" s="199"/>
      <c r="FK59" s="199"/>
      <c r="FL59" s="199"/>
      <c r="FM59" s="199"/>
      <c r="FN59" s="199"/>
      <c r="FO59" s="199"/>
      <c r="FP59" s="199"/>
      <c r="FQ59" s="199"/>
      <c r="FR59" s="199"/>
      <c r="FS59" s="199"/>
      <c r="FT59" s="199"/>
      <c r="FU59" s="199"/>
      <c r="FV59" s="199"/>
      <c r="FW59" s="199"/>
      <c r="FX59" s="199"/>
      <c r="FY59" s="199"/>
      <c r="FZ59" s="199"/>
      <c r="GA59" s="199"/>
      <c r="GB59" s="199"/>
      <c r="GC59" s="199"/>
      <c r="GD59" s="199"/>
      <c r="GE59" s="199"/>
      <c r="GF59" s="199"/>
      <c r="GG59" s="199"/>
      <c r="GH59" s="199"/>
      <c r="GI59" s="199"/>
      <c r="GJ59" s="199"/>
      <c r="GK59" s="199"/>
      <c r="GL59" s="199"/>
      <c r="GM59" s="199"/>
      <c r="GN59" s="199"/>
      <c r="GO59" s="199"/>
      <c r="GP59" s="199"/>
      <c r="GQ59" s="199"/>
      <c r="GR59" s="199"/>
      <c r="GS59" s="199"/>
      <c r="GT59" s="199"/>
      <c r="GU59" s="199"/>
      <c r="GV59" s="199"/>
      <c r="GW59" s="199"/>
      <c r="GX59" s="199"/>
      <c r="GY59" s="199"/>
      <c r="GZ59" s="199"/>
      <c r="HA59" s="199"/>
      <c r="HB59" s="199"/>
      <c r="HC59" s="199"/>
      <c r="HD59" s="199"/>
      <c r="HE59" s="199"/>
      <c r="HF59" s="199"/>
      <c r="HG59" s="199"/>
      <c r="HH59" s="199"/>
      <c r="HI59" s="199"/>
      <c r="HJ59" s="199"/>
      <c r="HK59" s="199"/>
      <c r="HL59" s="199"/>
      <c r="HM59" s="199"/>
      <c r="HN59" s="199"/>
      <c r="HO59" s="199"/>
      <c r="HP59" s="199"/>
      <c r="HQ59" s="199"/>
      <c r="HR59" s="199"/>
      <c r="HS59" s="199"/>
      <c r="HT59" s="199"/>
      <c r="HU59" s="199"/>
      <c r="HV59" s="199"/>
      <c r="HW59" s="199"/>
      <c r="HX59" s="199"/>
      <c r="HY59" s="199"/>
      <c r="HZ59" s="199"/>
      <c r="IA59" s="199"/>
      <c r="IB59" s="199"/>
      <c r="IC59" s="199"/>
      <c r="ID59" s="199"/>
      <c r="IE59" s="199"/>
      <c r="IF59" s="199"/>
      <c r="IG59" s="199"/>
      <c r="IH59" s="199"/>
      <c r="II59" s="199"/>
      <c r="IJ59" s="199"/>
      <c r="IK59" s="199"/>
      <c r="IL59" s="199"/>
      <c r="IM59" s="199"/>
      <c r="IN59" s="199"/>
      <c r="IO59" s="199"/>
      <c r="IP59" s="199"/>
      <c r="IQ59" s="199"/>
      <c r="IR59" s="199"/>
      <c r="IS59" s="199"/>
      <c r="IT59" s="199"/>
      <c r="IU59" s="199"/>
      <c r="IV59" s="199"/>
    </row>
    <row r="60" spans="1:256" x14ac:dyDescent="0.3">
      <c r="A60" s="302" t="s">
        <v>472</v>
      </c>
      <c r="B60" s="194" t="s">
        <v>473</v>
      </c>
      <c r="C60" s="189"/>
      <c r="D60" s="189">
        <v>0</v>
      </c>
      <c r="E60" s="189"/>
      <c r="F60" s="189">
        <v>0</v>
      </c>
      <c r="G60" s="375"/>
      <c r="I60" s="190"/>
      <c r="J60" s="190"/>
    </row>
    <row r="61" spans="1:256" ht="46.8" x14ac:dyDescent="0.3">
      <c r="A61" s="302" t="s">
        <v>474</v>
      </c>
      <c r="B61" s="194" t="s">
        <v>475</v>
      </c>
      <c r="C61" s="189"/>
      <c r="D61" s="189">
        <v>0</v>
      </c>
      <c r="E61" s="189"/>
      <c r="F61" s="189">
        <v>0</v>
      </c>
      <c r="G61" s="375"/>
      <c r="I61" s="190"/>
      <c r="J61" s="190"/>
    </row>
    <row r="62" spans="1:256" ht="31.2" x14ac:dyDescent="0.3">
      <c r="A62" s="302" t="s">
        <v>476</v>
      </c>
      <c r="B62" s="194" t="s">
        <v>763</v>
      </c>
      <c r="C62" s="189"/>
      <c r="D62" s="189">
        <f>'1. melléklet'!C46</f>
        <v>310492</v>
      </c>
      <c r="E62" s="189"/>
      <c r="F62" s="189">
        <f>'1. melléklet'!E46</f>
        <v>36000</v>
      </c>
      <c r="G62" s="376">
        <f t="shared" si="3"/>
        <v>11.594501629671617</v>
      </c>
      <c r="I62" s="190"/>
      <c r="J62" s="190"/>
    </row>
    <row r="63" spans="1:256" x14ac:dyDescent="0.3">
      <c r="A63" s="302" t="s">
        <v>477</v>
      </c>
      <c r="B63" s="194" t="s">
        <v>762</v>
      </c>
      <c r="C63" s="189"/>
      <c r="D63" s="189">
        <f>'1. melléklet'!C51</f>
        <v>-113000</v>
      </c>
      <c r="E63" s="189"/>
      <c r="F63" s="189">
        <f>'1. melléklet'!E51</f>
        <v>0</v>
      </c>
      <c r="G63" s="376">
        <f t="shared" si="3"/>
        <v>0</v>
      </c>
      <c r="I63" s="190"/>
      <c r="J63" s="190"/>
    </row>
    <row r="64" spans="1:256" x14ac:dyDescent="0.3">
      <c r="A64" s="374" t="s">
        <v>478</v>
      </c>
      <c r="B64" s="345" t="s">
        <v>479</v>
      </c>
      <c r="C64" s="196"/>
      <c r="D64" s="196">
        <f>'1. melléklet'!C55</f>
        <v>2685317</v>
      </c>
      <c r="E64" s="196"/>
      <c r="F64" s="196">
        <f>'1. melléklet'!E55</f>
        <v>1052884</v>
      </c>
      <c r="G64" s="375">
        <f>F64/D64*100</f>
        <v>39.208927661054545</v>
      </c>
      <c r="H64" s="199"/>
      <c r="I64" s="190"/>
      <c r="J64" s="190"/>
      <c r="K64" s="199"/>
      <c r="L64" s="199"/>
      <c r="M64" s="199"/>
      <c r="N64" s="199"/>
      <c r="O64" s="199"/>
      <c r="P64" s="199"/>
      <c r="Q64" s="199"/>
      <c r="R64" s="199"/>
      <c r="S64" s="199"/>
      <c r="T64" s="199"/>
      <c r="U64" s="199"/>
      <c r="V64" s="199"/>
      <c r="W64" s="199"/>
      <c r="X64" s="199"/>
      <c r="Y64" s="199"/>
      <c r="Z64" s="199"/>
      <c r="AA64" s="199"/>
      <c r="AB64" s="199"/>
      <c r="AC64" s="199"/>
      <c r="AD64" s="199"/>
      <c r="AE64" s="199"/>
      <c r="AF64" s="199"/>
      <c r="AG64" s="199"/>
      <c r="AH64" s="199"/>
      <c r="AI64" s="199"/>
      <c r="AJ64" s="199"/>
      <c r="AK64" s="199"/>
      <c r="AL64" s="199"/>
      <c r="AM64" s="199"/>
      <c r="AN64" s="199"/>
      <c r="AO64" s="199"/>
      <c r="AP64" s="199"/>
      <c r="AQ64" s="199"/>
      <c r="AR64" s="199"/>
      <c r="AS64" s="199"/>
      <c r="AT64" s="199"/>
      <c r="AU64" s="199"/>
      <c r="AV64" s="199"/>
      <c r="AW64" s="199"/>
      <c r="AX64" s="199"/>
      <c r="AY64" s="199"/>
      <c r="AZ64" s="199"/>
      <c r="BA64" s="199"/>
      <c r="BB64" s="199"/>
      <c r="BC64" s="199"/>
      <c r="BD64" s="199"/>
      <c r="BE64" s="199"/>
      <c r="BF64" s="199"/>
      <c r="BG64" s="199"/>
      <c r="BH64" s="199"/>
      <c r="BI64" s="199"/>
      <c r="BJ64" s="199"/>
      <c r="BK64" s="199"/>
      <c r="BL64" s="199"/>
      <c r="BM64" s="199"/>
      <c r="BN64" s="199"/>
      <c r="BO64" s="199"/>
      <c r="BP64" s="199"/>
      <c r="BQ64" s="199"/>
      <c r="BR64" s="199"/>
      <c r="BS64" s="199"/>
      <c r="BT64" s="199"/>
      <c r="BU64" s="199"/>
      <c r="BV64" s="199"/>
      <c r="BW64" s="199"/>
      <c r="BX64" s="199"/>
      <c r="BY64" s="199"/>
      <c r="BZ64" s="199"/>
      <c r="CA64" s="199"/>
      <c r="CB64" s="199"/>
      <c r="CC64" s="199"/>
      <c r="CD64" s="199"/>
      <c r="CE64" s="199"/>
      <c r="CF64" s="199"/>
      <c r="CG64" s="199"/>
      <c r="CH64" s="199"/>
      <c r="CI64" s="199"/>
      <c r="CJ64" s="199"/>
      <c r="CK64" s="199"/>
      <c r="CL64" s="199"/>
      <c r="CM64" s="199"/>
      <c r="CN64" s="199"/>
      <c r="CO64" s="199"/>
      <c r="CP64" s="199"/>
      <c r="CQ64" s="199"/>
      <c r="CR64" s="199"/>
      <c r="CS64" s="199"/>
      <c r="CT64" s="199"/>
      <c r="CU64" s="199"/>
      <c r="CV64" s="199"/>
      <c r="CW64" s="199"/>
      <c r="CX64" s="199"/>
      <c r="CY64" s="199"/>
      <c r="CZ64" s="199"/>
      <c r="DA64" s="199"/>
      <c r="DB64" s="199"/>
      <c r="DC64" s="199"/>
      <c r="DD64" s="199"/>
      <c r="DE64" s="199"/>
      <c r="DF64" s="199"/>
      <c r="DG64" s="199"/>
      <c r="DH64" s="199"/>
      <c r="DI64" s="199"/>
      <c r="DJ64" s="199"/>
      <c r="DK64" s="199"/>
      <c r="DL64" s="199"/>
      <c r="DM64" s="199"/>
      <c r="DN64" s="199"/>
      <c r="DO64" s="199"/>
      <c r="DP64" s="199"/>
      <c r="DQ64" s="199"/>
      <c r="DR64" s="199"/>
      <c r="DS64" s="199"/>
      <c r="DT64" s="199"/>
      <c r="DU64" s="199"/>
      <c r="DV64" s="199"/>
      <c r="DW64" s="199"/>
      <c r="DX64" s="199"/>
      <c r="DY64" s="199"/>
      <c r="DZ64" s="199"/>
      <c r="EA64" s="199"/>
      <c r="EB64" s="199"/>
      <c r="EC64" s="199"/>
      <c r="ED64" s="199"/>
      <c r="EE64" s="199"/>
      <c r="EF64" s="199"/>
      <c r="EG64" s="199"/>
      <c r="EH64" s="199"/>
      <c r="EI64" s="199"/>
      <c r="EJ64" s="199"/>
      <c r="EK64" s="199"/>
      <c r="EL64" s="199"/>
      <c r="EM64" s="199"/>
      <c r="EN64" s="199"/>
      <c r="EO64" s="199"/>
      <c r="EP64" s="199"/>
      <c r="EQ64" s="199"/>
      <c r="ER64" s="199"/>
      <c r="ES64" s="199"/>
      <c r="ET64" s="199"/>
      <c r="EU64" s="199"/>
      <c r="EV64" s="199"/>
      <c r="EW64" s="199"/>
      <c r="EX64" s="199"/>
      <c r="EY64" s="199"/>
      <c r="EZ64" s="199"/>
      <c r="FA64" s="199"/>
      <c r="FB64" s="199"/>
      <c r="FC64" s="199"/>
      <c r="FD64" s="199"/>
      <c r="FE64" s="199"/>
      <c r="FF64" s="199"/>
      <c r="FG64" s="199"/>
      <c r="FH64" s="199"/>
      <c r="FI64" s="199"/>
      <c r="FJ64" s="199"/>
      <c r="FK64" s="199"/>
      <c r="FL64" s="199"/>
      <c r="FM64" s="199"/>
      <c r="FN64" s="199"/>
      <c r="FO64" s="199"/>
      <c r="FP64" s="199"/>
      <c r="FQ64" s="199"/>
      <c r="FR64" s="199"/>
      <c r="FS64" s="199"/>
      <c r="FT64" s="199"/>
      <c r="FU64" s="199"/>
      <c r="FV64" s="199"/>
      <c r="FW64" s="199"/>
      <c r="FX64" s="199"/>
      <c r="FY64" s="199"/>
      <c r="FZ64" s="199"/>
      <c r="GA64" s="199"/>
      <c r="GB64" s="199"/>
      <c r="GC64" s="199"/>
      <c r="GD64" s="199"/>
      <c r="GE64" s="199"/>
      <c r="GF64" s="199"/>
      <c r="GG64" s="199"/>
      <c r="GH64" s="199"/>
      <c r="GI64" s="199"/>
      <c r="GJ64" s="199"/>
      <c r="GK64" s="199"/>
      <c r="GL64" s="199"/>
      <c r="GM64" s="199"/>
      <c r="GN64" s="199"/>
      <c r="GO64" s="199"/>
      <c r="GP64" s="199"/>
      <c r="GQ64" s="199"/>
      <c r="GR64" s="199"/>
      <c r="GS64" s="199"/>
      <c r="GT64" s="199"/>
      <c r="GU64" s="199"/>
      <c r="GV64" s="199"/>
      <c r="GW64" s="199"/>
      <c r="GX64" s="199"/>
      <c r="GY64" s="199"/>
      <c r="GZ64" s="199"/>
      <c r="HA64" s="199"/>
      <c r="HB64" s="199"/>
      <c r="HC64" s="199"/>
      <c r="HD64" s="199"/>
      <c r="HE64" s="199"/>
      <c r="HF64" s="199"/>
      <c r="HG64" s="199"/>
      <c r="HH64" s="199"/>
      <c r="HI64" s="199"/>
      <c r="HJ64" s="199"/>
      <c r="HK64" s="199"/>
      <c r="HL64" s="199"/>
      <c r="HM64" s="199"/>
      <c r="HN64" s="199"/>
      <c r="HO64" s="199"/>
      <c r="HP64" s="199"/>
      <c r="HQ64" s="199"/>
      <c r="HR64" s="199"/>
      <c r="HS64" s="199"/>
      <c r="HT64" s="199"/>
      <c r="HU64" s="199"/>
      <c r="HV64" s="199"/>
      <c r="HW64" s="199"/>
      <c r="HX64" s="199"/>
      <c r="HY64" s="199"/>
      <c r="HZ64" s="199"/>
      <c r="IA64" s="199"/>
      <c r="IB64" s="199"/>
      <c r="IC64" s="199"/>
      <c r="ID64" s="199"/>
      <c r="IE64" s="199"/>
      <c r="IF64" s="199"/>
      <c r="IG64" s="199"/>
      <c r="IH64" s="199"/>
      <c r="II64" s="199"/>
      <c r="IJ64" s="199"/>
      <c r="IK64" s="199"/>
      <c r="IL64" s="199"/>
      <c r="IM64" s="199"/>
      <c r="IN64" s="199"/>
      <c r="IO64" s="199"/>
      <c r="IP64" s="199"/>
      <c r="IQ64" s="199"/>
      <c r="IR64" s="199"/>
      <c r="IS64" s="199"/>
      <c r="IT64" s="199"/>
      <c r="IU64" s="199"/>
      <c r="IV64" s="199"/>
    </row>
    <row r="65" spans="1:10" ht="31.2" x14ac:dyDescent="0.3">
      <c r="A65" s="302" t="s">
        <v>480</v>
      </c>
      <c r="B65" s="194" t="s">
        <v>481</v>
      </c>
      <c r="C65" s="189"/>
      <c r="D65" s="189">
        <f>'1. melléklet'!C53</f>
        <v>2186375</v>
      </c>
      <c r="E65" s="189"/>
      <c r="F65" s="189">
        <f>'1. melléklet'!E53</f>
        <v>735531</v>
      </c>
      <c r="G65" s="376">
        <f t="shared" si="3"/>
        <v>33.641575667486137</v>
      </c>
      <c r="I65" s="190"/>
      <c r="J65" s="190"/>
    </row>
    <row r="66" spans="1:10" ht="31.2" x14ac:dyDescent="0.3">
      <c r="A66" s="302" t="s">
        <v>482</v>
      </c>
      <c r="B66" s="194" t="s">
        <v>483</v>
      </c>
      <c r="C66" s="189"/>
      <c r="D66" s="189">
        <f>'1. melléklet'!C54</f>
        <v>498942</v>
      </c>
      <c r="E66" s="189"/>
      <c r="F66" s="189">
        <f>'1. melléklet'!E54</f>
        <v>317353</v>
      </c>
      <c r="G66" s="376">
        <f t="shared" si="3"/>
        <v>63.605188579033232</v>
      </c>
      <c r="I66" s="190"/>
      <c r="J66" s="190"/>
    </row>
    <row r="67" spans="1:10" x14ac:dyDescent="0.3">
      <c r="A67" s="302" t="s">
        <v>484</v>
      </c>
      <c r="B67" s="194" t="s">
        <v>485</v>
      </c>
      <c r="C67" s="189"/>
      <c r="D67" s="189">
        <v>0</v>
      </c>
      <c r="E67" s="189"/>
      <c r="F67" s="189">
        <v>0</v>
      </c>
      <c r="G67" s="375"/>
      <c r="I67" s="190"/>
      <c r="J67" s="190"/>
    </row>
    <row r="68" spans="1:10" x14ac:dyDescent="0.3">
      <c r="A68" s="374" t="s">
        <v>486</v>
      </c>
      <c r="B68" s="202" t="s">
        <v>487</v>
      </c>
      <c r="C68" s="196">
        <f>C64+C59+C55+C48+C43+C6</f>
        <v>682052449</v>
      </c>
      <c r="D68" s="196">
        <f>D64+D59+D55+D48+D43+D6</f>
        <v>451521173</v>
      </c>
      <c r="E68" s="196">
        <f>E64+E59+E55+E48+E43+E6</f>
        <v>699801896</v>
      </c>
      <c r="F68" s="196">
        <f>F64+F59+F55+F48+F43+F6</f>
        <v>507474641</v>
      </c>
      <c r="G68" s="375">
        <f t="shared" si="3"/>
        <v>112.39221355406958</v>
      </c>
      <c r="I68" s="190"/>
      <c r="J68" s="190"/>
    </row>
    <row r="69" spans="1:10" x14ac:dyDescent="0.3">
      <c r="A69" s="302"/>
      <c r="B69" s="203"/>
      <c r="C69" s="203"/>
      <c r="D69" s="203"/>
      <c r="E69" s="203"/>
      <c r="F69" s="203"/>
      <c r="G69" s="375"/>
      <c r="I69" s="190"/>
      <c r="J69" s="190"/>
    </row>
    <row r="70" spans="1:10" x14ac:dyDescent="0.3">
      <c r="A70" s="374" t="s">
        <v>488</v>
      </c>
      <c r="B70" s="204"/>
      <c r="C70" s="193"/>
      <c r="D70" s="193"/>
      <c r="E70" s="193"/>
      <c r="F70" s="193"/>
      <c r="G70" s="375"/>
      <c r="I70" s="190"/>
      <c r="J70" s="190"/>
    </row>
    <row r="71" spans="1:10" ht="30" customHeight="1" x14ac:dyDescent="0.3">
      <c r="A71" s="383" t="s">
        <v>489</v>
      </c>
      <c r="B71" s="204" t="s">
        <v>372</v>
      </c>
      <c r="C71" s="198">
        <v>19496896</v>
      </c>
      <c r="D71" s="198"/>
      <c r="E71" s="198">
        <v>26736997</v>
      </c>
      <c r="F71" s="198"/>
      <c r="G71" s="375"/>
      <c r="H71" s="205"/>
      <c r="I71" s="190"/>
      <c r="J71" s="190"/>
    </row>
    <row r="72" spans="1:10" ht="31.2" x14ac:dyDescent="0.3">
      <c r="A72" s="383" t="s">
        <v>490</v>
      </c>
      <c r="B72" s="204" t="s">
        <v>375</v>
      </c>
      <c r="C72" s="198">
        <v>2295384</v>
      </c>
      <c r="D72" s="193"/>
      <c r="E72" s="198">
        <v>4206820</v>
      </c>
      <c r="F72" s="193"/>
      <c r="G72" s="375"/>
      <c r="I72" s="190"/>
      <c r="J72" s="190"/>
    </row>
    <row r="73" spans="1:10" ht="31.2" x14ac:dyDescent="0.3">
      <c r="A73" s="383" t="s">
        <v>491</v>
      </c>
      <c r="B73" s="204" t="s">
        <v>377</v>
      </c>
      <c r="C73" s="193">
        <v>0</v>
      </c>
      <c r="D73" s="193"/>
      <c r="E73" s="193">
        <v>0</v>
      </c>
      <c r="F73" s="193"/>
      <c r="G73" s="375"/>
      <c r="I73" s="190"/>
      <c r="J73" s="190"/>
    </row>
    <row r="74" spans="1:10" x14ac:dyDescent="0.3">
      <c r="A74" s="220" t="s">
        <v>492</v>
      </c>
      <c r="B74" s="206" t="s">
        <v>379</v>
      </c>
      <c r="C74" s="207">
        <v>0</v>
      </c>
      <c r="D74" s="207"/>
      <c r="E74" s="207">
        <v>0</v>
      </c>
      <c r="F74" s="207"/>
      <c r="G74" s="375"/>
      <c r="I74" s="190"/>
      <c r="J74" s="190"/>
    </row>
    <row r="75" spans="1:10" ht="31.2" x14ac:dyDescent="0.3">
      <c r="A75" s="220" t="s">
        <v>493</v>
      </c>
      <c r="B75" s="206" t="s">
        <v>381</v>
      </c>
      <c r="C75" s="207">
        <v>0</v>
      </c>
      <c r="D75" s="207"/>
      <c r="E75" s="207">
        <v>0</v>
      </c>
      <c r="F75" s="207"/>
      <c r="G75" s="375"/>
      <c r="I75" s="190"/>
      <c r="J75" s="190"/>
    </row>
    <row r="76" spans="1:10" x14ac:dyDescent="0.3">
      <c r="A76" s="220" t="s">
        <v>494</v>
      </c>
      <c r="B76" s="206" t="s">
        <v>383</v>
      </c>
      <c r="C76" s="207">
        <v>0</v>
      </c>
      <c r="D76" s="207"/>
      <c r="E76" s="207">
        <v>0</v>
      </c>
      <c r="F76" s="207"/>
      <c r="G76" s="375"/>
      <c r="I76" s="190"/>
      <c r="J76" s="190"/>
    </row>
    <row r="77" spans="1:10" x14ac:dyDescent="0.3">
      <c r="A77" s="220" t="s">
        <v>495</v>
      </c>
      <c r="B77" s="206" t="s">
        <v>385</v>
      </c>
      <c r="C77" s="207">
        <v>0</v>
      </c>
      <c r="D77" s="207"/>
      <c r="E77" s="207">
        <v>0</v>
      </c>
      <c r="F77" s="207"/>
      <c r="G77" s="375"/>
      <c r="I77" s="190"/>
      <c r="J77" s="190"/>
    </row>
    <row r="78" spans="1:10" x14ac:dyDescent="0.3">
      <c r="A78" s="220" t="s">
        <v>496</v>
      </c>
      <c r="B78" s="206" t="s">
        <v>497</v>
      </c>
      <c r="C78" s="198">
        <v>0</v>
      </c>
      <c r="D78" s="207"/>
      <c r="E78" s="198">
        <v>0</v>
      </c>
      <c r="F78" s="207"/>
      <c r="G78" s="375"/>
      <c r="I78" s="190"/>
      <c r="J78" s="190"/>
    </row>
    <row r="79" spans="1:10" ht="31.2" x14ac:dyDescent="0.3">
      <c r="A79" s="220" t="s">
        <v>498</v>
      </c>
      <c r="B79" s="206" t="s">
        <v>499</v>
      </c>
      <c r="C79" s="207"/>
      <c r="D79" s="207"/>
      <c r="E79" s="207"/>
      <c r="F79" s="207"/>
      <c r="G79" s="375"/>
      <c r="H79" s="205"/>
      <c r="I79" s="190"/>
      <c r="J79" s="190"/>
    </row>
    <row r="80" spans="1:10" x14ac:dyDescent="0.3">
      <c r="A80" s="220" t="s">
        <v>500</v>
      </c>
      <c r="B80" s="206" t="s">
        <v>299</v>
      </c>
      <c r="C80" s="207">
        <v>0</v>
      </c>
      <c r="D80" s="207"/>
      <c r="E80" s="207">
        <v>0</v>
      </c>
      <c r="F80" s="207"/>
      <c r="G80" s="375"/>
      <c r="I80" s="190"/>
      <c r="J80" s="190"/>
    </row>
    <row r="81" spans="1:10" x14ac:dyDescent="0.3">
      <c r="A81" s="220" t="s">
        <v>501</v>
      </c>
      <c r="B81" s="206" t="s">
        <v>300</v>
      </c>
      <c r="C81" s="207"/>
      <c r="D81" s="207"/>
      <c r="E81" s="207"/>
      <c r="F81" s="207"/>
      <c r="G81" s="375"/>
      <c r="I81" s="190"/>
      <c r="J81" s="190"/>
    </row>
    <row r="104" spans="1:1" x14ac:dyDescent="0.3">
      <c r="A104" s="201" t="s">
        <v>502</v>
      </c>
    </row>
  </sheetData>
  <mergeCells count="6">
    <mergeCell ref="A1:G1"/>
    <mergeCell ref="C2:D2"/>
    <mergeCell ref="E2:F2"/>
    <mergeCell ref="G2:G4"/>
    <mergeCell ref="C4:D4"/>
    <mergeCell ref="E4:F4"/>
  </mergeCells>
  <printOptions horizontalCentered="1"/>
  <pageMargins left="0.31496062992125984" right="0.31496062992125984" top="1.3385826771653544" bottom="0.74803149606299213" header="0.31496062992125984" footer="0.31496062992125984"/>
  <pageSetup paperSize="9" scale="71" orientation="portrait" r:id="rId1"/>
  <headerFooter>
    <oddHeader>&amp;L&amp;"Times New Roman,Normál"&amp;12Pécsely Község Önkormányzata &amp;C&amp;"Times New Roman,Normál"&amp;12 
16. melléklet
az önkormányzat 2022. évi költségvetési gazdálkodási beszámolójáról szóló
4/2023. (V. 30.) önkormányzati rendelethez</oddHeader>
  </headerFooter>
  <rowBreaks count="1" manualBreakCount="1">
    <brk id="42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A1:IU41"/>
  <sheetViews>
    <sheetView view="pageLayout" zoomScaleNormal="100" workbookViewId="0">
      <selection sqref="A1:G1"/>
    </sheetView>
  </sheetViews>
  <sheetFormatPr defaultRowHeight="15.6" x14ac:dyDescent="0.3"/>
  <cols>
    <col min="1" max="1" width="58.109375" style="185" customWidth="1"/>
    <col min="2" max="3" width="8.6640625" style="185" customWidth="1"/>
    <col min="4" max="4" width="14.88671875" style="190" bestFit="1" customWidth="1"/>
    <col min="5" max="5" width="12.5546875" style="190" customWidth="1"/>
    <col min="6" max="6" width="14.88671875" style="190" bestFit="1" customWidth="1"/>
    <col min="7" max="7" width="9.33203125" style="208" customWidth="1"/>
    <col min="8" max="256" width="9.109375" style="185"/>
    <col min="257" max="257" width="58.109375" style="185" customWidth="1"/>
    <col min="258" max="259" width="8.6640625" style="185" customWidth="1"/>
    <col min="260" max="260" width="12.5546875" style="185" bestFit="1" customWidth="1"/>
    <col min="261" max="261" width="12.5546875" style="185" customWidth="1"/>
    <col min="262" max="262" width="12.33203125" style="185" bestFit="1" customWidth="1"/>
    <col min="263" max="263" width="9.33203125" style="185" customWidth="1"/>
    <col min="264" max="512" width="9.109375" style="185"/>
    <col min="513" max="513" width="58.109375" style="185" customWidth="1"/>
    <col min="514" max="515" width="8.6640625" style="185" customWidth="1"/>
    <col min="516" max="516" width="12.5546875" style="185" bestFit="1" customWidth="1"/>
    <col min="517" max="517" width="12.5546875" style="185" customWidth="1"/>
    <col min="518" max="518" width="12.33203125" style="185" bestFit="1" customWidth="1"/>
    <col min="519" max="519" width="9.33203125" style="185" customWidth="1"/>
    <col min="520" max="768" width="9.109375" style="185"/>
    <col min="769" max="769" width="58.109375" style="185" customWidth="1"/>
    <col min="770" max="771" width="8.6640625" style="185" customWidth="1"/>
    <col min="772" max="772" width="12.5546875" style="185" bestFit="1" customWidth="1"/>
    <col min="773" max="773" width="12.5546875" style="185" customWidth="1"/>
    <col min="774" max="774" width="12.33203125" style="185" bestFit="1" customWidth="1"/>
    <col min="775" max="775" width="9.33203125" style="185" customWidth="1"/>
    <col min="776" max="1024" width="9.109375" style="185"/>
    <col min="1025" max="1025" width="58.109375" style="185" customWidth="1"/>
    <col min="1026" max="1027" width="8.6640625" style="185" customWidth="1"/>
    <col min="1028" max="1028" width="12.5546875" style="185" bestFit="1" customWidth="1"/>
    <col min="1029" max="1029" width="12.5546875" style="185" customWidth="1"/>
    <col min="1030" max="1030" width="12.33203125" style="185" bestFit="1" customWidth="1"/>
    <col min="1031" max="1031" width="9.33203125" style="185" customWidth="1"/>
    <col min="1032" max="1280" width="9.109375" style="185"/>
    <col min="1281" max="1281" width="58.109375" style="185" customWidth="1"/>
    <col min="1282" max="1283" width="8.6640625" style="185" customWidth="1"/>
    <col min="1284" max="1284" width="12.5546875" style="185" bestFit="1" customWidth="1"/>
    <col min="1285" max="1285" width="12.5546875" style="185" customWidth="1"/>
    <col min="1286" max="1286" width="12.33203125" style="185" bestFit="1" customWidth="1"/>
    <col min="1287" max="1287" width="9.33203125" style="185" customWidth="1"/>
    <col min="1288" max="1536" width="9.109375" style="185"/>
    <col min="1537" max="1537" width="58.109375" style="185" customWidth="1"/>
    <col min="1538" max="1539" width="8.6640625" style="185" customWidth="1"/>
    <col min="1540" max="1540" width="12.5546875" style="185" bestFit="1" customWidth="1"/>
    <col min="1541" max="1541" width="12.5546875" style="185" customWidth="1"/>
    <col min="1542" max="1542" width="12.33203125" style="185" bestFit="1" customWidth="1"/>
    <col min="1543" max="1543" width="9.33203125" style="185" customWidth="1"/>
    <col min="1544" max="1792" width="9.109375" style="185"/>
    <col min="1793" max="1793" width="58.109375" style="185" customWidth="1"/>
    <col min="1794" max="1795" width="8.6640625" style="185" customWidth="1"/>
    <col min="1796" max="1796" width="12.5546875" style="185" bestFit="1" customWidth="1"/>
    <col min="1797" max="1797" width="12.5546875" style="185" customWidth="1"/>
    <col min="1798" max="1798" width="12.33203125" style="185" bestFit="1" customWidth="1"/>
    <col min="1799" max="1799" width="9.33203125" style="185" customWidth="1"/>
    <col min="1800" max="2048" width="9.109375" style="185"/>
    <col min="2049" max="2049" width="58.109375" style="185" customWidth="1"/>
    <col min="2050" max="2051" width="8.6640625" style="185" customWidth="1"/>
    <col min="2052" max="2052" width="12.5546875" style="185" bestFit="1" customWidth="1"/>
    <col min="2053" max="2053" width="12.5546875" style="185" customWidth="1"/>
    <col min="2054" max="2054" width="12.33203125" style="185" bestFit="1" customWidth="1"/>
    <col min="2055" max="2055" width="9.33203125" style="185" customWidth="1"/>
    <col min="2056" max="2304" width="9.109375" style="185"/>
    <col min="2305" max="2305" width="58.109375" style="185" customWidth="1"/>
    <col min="2306" max="2307" width="8.6640625" style="185" customWidth="1"/>
    <col min="2308" max="2308" width="12.5546875" style="185" bestFit="1" customWidth="1"/>
    <col min="2309" max="2309" width="12.5546875" style="185" customWidth="1"/>
    <col min="2310" max="2310" width="12.33203125" style="185" bestFit="1" customWidth="1"/>
    <col min="2311" max="2311" width="9.33203125" style="185" customWidth="1"/>
    <col min="2312" max="2560" width="9.109375" style="185"/>
    <col min="2561" max="2561" width="58.109375" style="185" customWidth="1"/>
    <col min="2562" max="2563" width="8.6640625" style="185" customWidth="1"/>
    <col min="2564" max="2564" width="12.5546875" style="185" bestFit="1" customWidth="1"/>
    <col min="2565" max="2565" width="12.5546875" style="185" customWidth="1"/>
    <col min="2566" max="2566" width="12.33203125" style="185" bestFit="1" customWidth="1"/>
    <col min="2567" max="2567" width="9.33203125" style="185" customWidth="1"/>
    <col min="2568" max="2816" width="9.109375" style="185"/>
    <col min="2817" max="2817" width="58.109375" style="185" customWidth="1"/>
    <col min="2818" max="2819" width="8.6640625" style="185" customWidth="1"/>
    <col min="2820" max="2820" width="12.5546875" style="185" bestFit="1" customWidth="1"/>
    <col min="2821" max="2821" width="12.5546875" style="185" customWidth="1"/>
    <col min="2822" max="2822" width="12.33203125" style="185" bestFit="1" customWidth="1"/>
    <col min="2823" max="2823" width="9.33203125" style="185" customWidth="1"/>
    <col min="2824" max="3072" width="9.109375" style="185"/>
    <col min="3073" max="3073" width="58.109375" style="185" customWidth="1"/>
    <col min="3074" max="3075" width="8.6640625" style="185" customWidth="1"/>
    <col min="3076" max="3076" width="12.5546875" style="185" bestFit="1" customWidth="1"/>
    <col min="3077" max="3077" width="12.5546875" style="185" customWidth="1"/>
    <col min="3078" max="3078" width="12.33203125" style="185" bestFit="1" customWidth="1"/>
    <col min="3079" max="3079" width="9.33203125" style="185" customWidth="1"/>
    <col min="3080" max="3328" width="9.109375" style="185"/>
    <col min="3329" max="3329" width="58.109375" style="185" customWidth="1"/>
    <col min="3330" max="3331" width="8.6640625" style="185" customWidth="1"/>
    <col min="3332" max="3332" width="12.5546875" style="185" bestFit="1" customWidth="1"/>
    <col min="3333" max="3333" width="12.5546875" style="185" customWidth="1"/>
    <col min="3334" max="3334" width="12.33203125" style="185" bestFit="1" customWidth="1"/>
    <col min="3335" max="3335" width="9.33203125" style="185" customWidth="1"/>
    <col min="3336" max="3584" width="9.109375" style="185"/>
    <col min="3585" max="3585" width="58.109375" style="185" customWidth="1"/>
    <col min="3586" max="3587" width="8.6640625" style="185" customWidth="1"/>
    <col min="3588" max="3588" width="12.5546875" style="185" bestFit="1" customWidth="1"/>
    <col min="3589" max="3589" width="12.5546875" style="185" customWidth="1"/>
    <col min="3590" max="3590" width="12.33203125" style="185" bestFit="1" customWidth="1"/>
    <col min="3591" max="3591" width="9.33203125" style="185" customWidth="1"/>
    <col min="3592" max="3840" width="9.109375" style="185"/>
    <col min="3841" max="3841" width="58.109375" style="185" customWidth="1"/>
    <col min="3842" max="3843" width="8.6640625" style="185" customWidth="1"/>
    <col min="3844" max="3844" width="12.5546875" style="185" bestFit="1" customWidth="1"/>
    <col min="3845" max="3845" width="12.5546875" style="185" customWidth="1"/>
    <col min="3846" max="3846" width="12.33203125" style="185" bestFit="1" customWidth="1"/>
    <col min="3847" max="3847" width="9.33203125" style="185" customWidth="1"/>
    <col min="3848" max="4096" width="9.109375" style="185"/>
    <col min="4097" max="4097" width="58.109375" style="185" customWidth="1"/>
    <col min="4098" max="4099" width="8.6640625" style="185" customWidth="1"/>
    <col min="4100" max="4100" width="12.5546875" style="185" bestFit="1" customWidth="1"/>
    <col min="4101" max="4101" width="12.5546875" style="185" customWidth="1"/>
    <col min="4102" max="4102" width="12.33203125" style="185" bestFit="1" customWidth="1"/>
    <col min="4103" max="4103" width="9.33203125" style="185" customWidth="1"/>
    <col min="4104" max="4352" width="9.109375" style="185"/>
    <col min="4353" max="4353" width="58.109375" style="185" customWidth="1"/>
    <col min="4354" max="4355" width="8.6640625" style="185" customWidth="1"/>
    <col min="4356" max="4356" width="12.5546875" style="185" bestFit="1" customWidth="1"/>
    <col min="4357" max="4357" width="12.5546875" style="185" customWidth="1"/>
    <col min="4358" max="4358" width="12.33203125" style="185" bestFit="1" customWidth="1"/>
    <col min="4359" max="4359" width="9.33203125" style="185" customWidth="1"/>
    <col min="4360" max="4608" width="9.109375" style="185"/>
    <col min="4609" max="4609" width="58.109375" style="185" customWidth="1"/>
    <col min="4610" max="4611" width="8.6640625" style="185" customWidth="1"/>
    <col min="4612" max="4612" width="12.5546875" style="185" bestFit="1" customWidth="1"/>
    <col min="4613" max="4613" width="12.5546875" style="185" customWidth="1"/>
    <col min="4614" max="4614" width="12.33203125" style="185" bestFit="1" customWidth="1"/>
    <col min="4615" max="4615" width="9.33203125" style="185" customWidth="1"/>
    <col min="4616" max="4864" width="9.109375" style="185"/>
    <col min="4865" max="4865" width="58.109375" style="185" customWidth="1"/>
    <col min="4866" max="4867" width="8.6640625" style="185" customWidth="1"/>
    <col min="4868" max="4868" width="12.5546875" style="185" bestFit="1" customWidth="1"/>
    <col min="4869" max="4869" width="12.5546875" style="185" customWidth="1"/>
    <col min="4870" max="4870" width="12.33203125" style="185" bestFit="1" customWidth="1"/>
    <col min="4871" max="4871" width="9.33203125" style="185" customWidth="1"/>
    <col min="4872" max="5120" width="9.109375" style="185"/>
    <col min="5121" max="5121" width="58.109375" style="185" customWidth="1"/>
    <col min="5122" max="5123" width="8.6640625" style="185" customWidth="1"/>
    <col min="5124" max="5124" width="12.5546875" style="185" bestFit="1" customWidth="1"/>
    <col min="5125" max="5125" width="12.5546875" style="185" customWidth="1"/>
    <col min="5126" max="5126" width="12.33203125" style="185" bestFit="1" customWidth="1"/>
    <col min="5127" max="5127" width="9.33203125" style="185" customWidth="1"/>
    <col min="5128" max="5376" width="9.109375" style="185"/>
    <col min="5377" max="5377" width="58.109375" style="185" customWidth="1"/>
    <col min="5378" max="5379" width="8.6640625" style="185" customWidth="1"/>
    <col min="5380" max="5380" width="12.5546875" style="185" bestFit="1" customWidth="1"/>
    <col min="5381" max="5381" width="12.5546875" style="185" customWidth="1"/>
    <col min="5382" max="5382" width="12.33203125" style="185" bestFit="1" customWidth="1"/>
    <col min="5383" max="5383" width="9.33203125" style="185" customWidth="1"/>
    <col min="5384" max="5632" width="9.109375" style="185"/>
    <col min="5633" max="5633" width="58.109375" style="185" customWidth="1"/>
    <col min="5634" max="5635" width="8.6640625" style="185" customWidth="1"/>
    <col min="5636" max="5636" width="12.5546875" style="185" bestFit="1" customWidth="1"/>
    <col min="5637" max="5637" width="12.5546875" style="185" customWidth="1"/>
    <col min="5638" max="5638" width="12.33203125" style="185" bestFit="1" customWidth="1"/>
    <col min="5639" max="5639" width="9.33203125" style="185" customWidth="1"/>
    <col min="5640" max="5888" width="9.109375" style="185"/>
    <col min="5889" max="5889" width="58.109375" style="185" customWidth="1"/>
    <col min="5890" max="5891" width="8.6640625" style="185" customWidth="1"/>
    <col min="5892" max="5892" width="12.5546875" style="185" bestFit="1" customWidth="1"/>
    <col min="5893" max="5893" width="12.5546875" style="185" customWidth="1"/>
    <col min="5894" max="5894" width="12.33203125" style="185" bestFit="1" customWidth="1"/>
    <col min="5895" max="5895" width="9.33203125" style="185" customWidth="1"/>
    <col min="5896" max="6144" width="9.109375" style="185"/>
    <col min="6145" max="6145" width="58.109375" style="185" customWidth="1"/>
    <col min="6146" max="6147" width="8.6640625" style="185" customWidth="1"/>
    <col min="6148" max="6148" width="12.5546875" style="185" bestFit="1" customWidth="1"/>
    <col min="6149" max="6149" width="12.5546875" style="185" customWidth="1"/>
    <col min="6150" max="6150" width="12.33203125" style="185" bestFit="1" customWidth="1"/>
    <col min="6151" max="6151" width="9.33203125" style="185" customWidth="1"/>
    <col min="6152" max="6400" width="9.109375" style="185"/>
    <col min="6401" max="6401" width="58.109375" style="185" customWidth="1"/>
    <col min="6402" max="6403" width="8.6640625" style="185" customWidth="1"/>
    <col min="6404" max="6404" width="12.5546875" style="185" bestFit="1" customWidth="1"/>
    <col min="6405" max="6405" width="12.5546875" style="185" customWidth="1"/>
    <col min="6406" max="6406" width="12.33203125" style="185" bestFit="1" customWidth="1"/>
    <col min="6407" max="6407" width="9.33203125" style="185" customWidth="1"/>
    <col min="6408" max="6656" width="9.109375" style="185"/>
    <col min="6657" max="6657" width="58.109375" style="185" customWidth="1"/>
    <col min="6658" max="6659" width="8.6640625" style="185" customWidth="1"/>
    <col min="6660" max="6660" width="12.5546875" style="185" bestFit="1" customWidth="1"/>
    <col min="6661" max="6661" width="12.5546875" style="185" customWidth="1"/>
    <col min="6662" max="6662" width="12.33203125" style="185" bestFit="1" customWidth="1"/>
    <col min="6663" max="6663" width="9.33203125" style="185" customWidth="1"/>
    <col min="6664" max="6912" width="9.109375" style="185"/>
    <col min="6913" max="6913" width="58.109375" style="185" customWidth="1"/>
    <col min="6914" max="6915" width="8.6640625" style="185" customWidth="1"/>
    <col min="6916" max="6916" width="12.5546875" style="185" bestFit="1" customWidth="1"/>
    <col min="6917" max="6917" width="12.5546875" style="185" customWidth="1"/>
    <col min="6918" max="6918" width="12.33203125" style="185" bestFit="1" customWidth="1"/>
    <col min="6919" max="6919" width="9.33203125" style="185" customWidth="1"/>
    <col min="6920" max="7168" width="9.109375" style="185"/>
    <col min="7169" max="7169" width="58.109375" style="185" customWidth="1"/>
    <col min="7170" max="7171" width="8.6640625" style="185" customWidth="1"/>
    <col min="7172" max="7172" width="12.5546875" style="185" bestFit="1" customWidth="1"/>
    <col min="7173" max="7173" width="12.5546875" style="185" customWidth="1"/>
    <col min="7174" max="7174" width="12.33203125" style="185" bestFit="1" customWidth="1"/>
    <col min="7175" max="7175" width="9.33203125" style="185" customWidth="1"/>
    <col min="7176" max="7424" width="9.109375" style="185"/>
    <col min="7425" max="7425" width="58.109375" style="185" customWidth="1"/>
    <col min="7426" max="7427" width="8.6640625" style="185" customWidth="1"/>
    <col min="7428" max="7428" width="12.5546875" style="185" bestFit="1" customWidth="1"/>
    <col min="7429" max="7429" width="12.5546875" style="185" customWidth="1"/>
    <col min="7430" max="7430" width="12.33203125" style="185" bestFit="1" customWidth="1"/>
    <col min="7431" max="7431" width="9.33203125" style="185" customWidth="1"/>
    <col min="7432" max="7680" width="9.109375" style="185"/>
    <col min="7681" max="7681" width="58.109375" style="185" customWidth="1"/>
    <col min="7682" max="7683" width="8.6640625" style="185" customWidth="1"/>
    <col min="7684" max="7684" width="12.5546875" style="185" bestFit="1" customWidth="1"/>
    <col min="7685" max="7685" width="12.5546875" style="185" customWidth="1"/>
    <col min="7686" max="7686" width="12.33203125" style="185" bestFit="1" customWidth="1"/>
    <col min="7687" max="7687" width="9.33203125" style="185" customWidth="1"/>
    <col min="7688" max="7936" width="9.109375" style="185"/>
    <col min="7937" max="7937" width="58.109375" style="185" customWidth="1"/>
    <col min="7938" max="7939" width="8.6640625" style="185" customWidth="1"/>
    <col min="7940" max="7940" width="12.5546875" style="185" bestFit="1" customWidth="1"/>
    <col min="7941" max="7941" width="12.5546875" style="185" customWidth="1"/>
    <col min="7942" max="7942" width="12.33203125" style="185" bestFit="1" customWidth="1"/>
    <col min="7943" max="7943" width="9.33203125" style="185" customWidth="1"/>
    <col min="7944" max="8192" width="9.109375" style="185"/>
    <col min="8193" max="8193" width="58.109375" style="185" customWidth="1"/>
    <col min="8194" max="8195" width="8.6640625" style="185" customWidth="1"/>
    <col min="8196" max="8196" width="12.5546875" style="185" bestFit="1" customWidth="1"/>
    <col min="8197" max="8197" width="12.5546875" style="185" customWidth="1"/>
    <col min="8198" max="8198" width="12.33203125" style="185" bestFit="1" customWidth="1"/>
    <col min="8199" max="8199" width="9.33203125" style="185" customWidth="1"/>
    <col min="8200" max="8448" width="9.109375" style="185"/>
    <col min="8449" max="8449" width="58.109375" style="185" customWidth="1"/>
    <col min="8450" max="8451" width="8.6640625" style="185" customWidth="1"/>
    <col min="8452" max="8452" width="12.5546875" style="185" bestFit="1" customWidth="1"/>
    <col min="8453" max="8453" width="12.5546875" style="185" customWidth="1"/>
    <col min="8454" max="8454" width="12.33203125" style="185" bestFit="1" customWidth="1"/>
    <col min="8455" max="8455" width="9.33203125" style="185" customWidth="1"/>
    <col min="8456" max="8704" width="9.109375" style="185"/>
    <col min="8705" max="8705" width="58.109375" style="185" customWidth="1"/>
    <col min="8706" max="8707" width="8.6640625" style="185" customWidth="1"/>
    <col min="8708" max="8708" width="12.5546875" style="185" bestFit="1" customWidth="1"/>
    <col min="8709" max="8709" width="12.5546875" style="185" customWidth="1"/>
    <col min="8710" max="8710" width="12.33203125" style="185" bestFit="1" customWidth="1"/>
    <col min="8711" max="8711" width="9.33203125" style="185" customWidth="1"/>
    <col min="8712" max="8960" width="9.109375" style="185"/>
    <col min="8961" max="8961" width="58.109375" style="185" customWidth="1"/>
    <col min="8962" max="8963" width="8.6640625" style="185" customWidth="1"/>
    <col min="8964" max="8964" width="12.5546875" style="185" bestFit="1" customWidth="1"/>
    <col min="8965" max="8965" width="12.5546875" style="185" customWidth="1"/>
    <col min="8966" max="8966" width="12.33203125" style="185" bestFit="1" customWidth="1"/>
    <col min="8967" max="8967" width="9.33203125" style="185" customWidth="1"/>
    <col min="8968" max="9216" width="9.109375" style="185"/>
    <col min="9217" max="9217" width="58.109375" style="185" customWidth="1"/>
    <col min="9218" max="9219" width="8.6640625" style="185" customWidth="1"/>
    <col min="9220" max="9220" width="12.5546875" style="185" bestFit="1" customWidth="1"/>
    <col min="9221" max="9221" width="12.5546875" style="185" customWidth="1"/>
    <col min="9222" max="9222" width="12.33203125" style="185" bestFit="1" customWidth="1"/>
    <col min="9223" max="9223" width="9.33203125" style="185" customWidth="1"/>
    <col min="9224" max="9472" width="9.109375" style="185"/>
    <col min="9473" max="9473" width="58.109375" style="185" customWidth="1"/>
    <col min="9474" max="9475" width="8.6640625" style="185" customWidth="1"/>
    <col min="9476" max="9476" width="12.5546875" style="185" bestFit="1" customWidth="1"/>
    <col min="9477" max="9477" width="12.5546875" style="185" customWidth="1"/>
    <col min="9478" max="9478" width="12.33203125" style="185" bestFit="1" customWidth="1"/>
    <col min="9479" max="9479" width="9.33203125" style="185" customWidth="1"/>
    <col min="9480" max="9728" width="9.109375" style="185"/>
    <col min="9729" max="9729" width="58.109375" style="185" customWidth="1"/>
    <col min="9730" max="9731" width="8.6640625" style="185" customWidth="1"/>
    <col min="9732" max="9732" width="12.5546875" style="185" bestFit="1" customWidth="1"/>
    <col min="9733" max="9733" width="12.5546875" style="185" customWidth="1"/>
    <col min="9734" max="9734" width="12.33203125" style="185" bestFit="1" customWidth="1"/>
    <col min="9735" max="9735" width="9.33203125" style="185" customWidth="1"/>
    <col min="9736" max="9984" width="9.109375" style="185"/>
    <col min="9985" max="9985" width="58.109375" style="185" customWidth="1"/>
    <col min="9986" max="9987" width="8.6640625" style="185" customWidth="1"/>
    <col min="9988" max="9988" width="12.5546875" style="185" bestFit="1" customWidth="1"/>
    <col min="9989" max="9989" width="12.5546875" style="185" customWidth="1"/>
    <col min="9990" max="9990" width="12.33203125" style="185" bestFit="1" customWidth="1"/>
    <col min="9991" max="9991" width="9.33203125" style="185" customWidth="1"/>
    <col min="9992" max="10240" width="9.109375" style="185"/>
    <col min="10241" max="10241" width="58.109375" style="185" customWidth="1"/>
    <col min="10242" max="10243" width="8.6640625" style="185" customWidth="1"/>
    <col min="10244" max="10244" width="12.5546875" style="185" bestFit="1" customWidth="1"/>
    <col min="10245" max="10245" width="12.5546875" style="185" customWidth="1"/>
    <col min="10246" max="10246" width="12.33203125" style="185" bestFit="1" customWidth="1"/>
    <col min="10247" max="10247" width="9.33203125" style="185" customWidth="1"/>
    <col min="10248" max="10496" width="9.109375" style="185"/>
    <col min="10497" max="10497" width="58.109375" style="185" customWidth="1"/>
    <col min="10498" max="10499" width="8.6640625" style="185" customWidth="1"/>
    <col min="10500" max="10500" width="12.5546875" style="185" bestFit="1" customWidth="1"/>
    <col min="10501" max="10501" width="12.5546875" style="185" customWidth="1"/>
    <col min="10502" max="10502" width="12.33203125" style="185" bestFit="1" customWidth="1"/>
    <col min="10503" max="10503" width="9.33203125" style="185" customWidth="1"/>
    <col min="10504" max="10752" width="9.109375" style="185"/>
    <col min="10753" max="10753" width="58.109375" style="185" customWidth="1"/>
    <col min="10754" max="10755" width="8.6640625" style="185" customWidth="1"/>
    <col min="10756" max="10756" width="12.5546875" style="185" bestFit="1" customWidth="1"/>
    <col min="10757" max="10757" width="12.5546875" style="185" customWidth="1"/>
    <col min="10758" max="10758" width="12.33203125" style="185" bestFit="1" customWidth="1"/>
    <col min="10759" max="10759" width="9.33203125" style="185" customWidth="1"/>
    <col min="10760" max="11008" width="9.109375" style="185"/>
    <col min="11009" max="11009" width="58.109375" style="185" customWidth="1"/>
    <col min="11010" max="11011" width="8.6640625" style="185" customWidth="1"/>
    <col min="11012" max="11012" width="12.5546875" style="185" bestFit="1" customWidth="1"/>
    <col min="11013" max="11013" width="12.5546875" style="185" customWidth="1"/>
    <col min="11014" max="11014" width="12.33203125" style="185" bestFit="1" customWidth="1"/>
    <col min="11015" max="11015" width="9.33203125" style="185" customWidth="1"/>
    <col min="11016" max="11264" width="9.109375" style="185"/>
    <col min="11265" max="11265" width="58.109375" style="185" customWidth="1"/>
    <col min="11266" max="11267" width="8.6640625" style="185" customWidth="1"/>
    <col min="11268" max="11268" width="12.5546875" style="185" bestFit="1" customWidth="1"/>
    <col min="11269" max="11269" width="12.5546875" style="185" customWidth="1"/>
    <col min="11270" max="11270" width="12.33203125" style="185" bestFit="1" customWidth="1"/>
    <col min="11271" max="11271" width="9.33203125" style="185" customWidth="1"/>
    <col min="11272" max="11520" width="9.109375" style="185"/>
    <col min="11521" max="11521" width="58.109375" style="185" customWidth="1"/>
    <col min="11522" max="11523" width="8.6640625" style="185" customWidth="1"/>
    <col min="11524" max="11524" width="12.5546875" style="185" bestFit="1" customWidth="1"/>
    <col min="11525" max="11525" width="12.5546875" style="185" customWidth="1"/>
    <col min="11526" max="11526" width="12.33203125" style="185" bestFit="1" customWidth="1"/>
    <col min="11527" max="11527" width="9.33203125" style="185" customWidth="1"/>
    <col min="11528" max="11776" width="9.109375" style="185"/>
    <col min="11777" max="11777" width="58.109375" style="185" customWidth="1"/>
    <col min="11778" max="11779" width="8.6640625" style="185" customWidth="1"/>
    <col min="11780" max="11780" width="12.5546875" style="185" bestFit="1" customWidth="1"/>
    <col min="11781" max="11781" width="12.5546875" style="185" customWidth="1"/>
    <col min="11782" max="11782" width="12.33203125" style="185" bestFit="1" customWidth="1"/>
    <col min="11783" max="11783" width="9.33203125" style="185" customWidth="1"/>
    <col min="11784" max="12032" width="9.109375" style="185"/>
    <col min="12033" max="12033" width="58.109375" style="185" customWidth="1"/>
    <col min="12034" max="12035" width="8.6640625" style="185" customWidth="1"/>
    <col min="12036" max="12036" width="12.5546875" style="185" bestFit="1" customWidth="1"/>
    <col min="12037" max="12037" width="12.5546875" style="185" customWidth="1"/>
    <col min="12038" max="12038" width="12.33203125" style="185" bestFit="1" customWidth="1"/>
    <col min="12039" max="12039" width="9.33203125" style="185" customWidth="1"/>
    <col min="12040" max="12288" width="9.109375" style="185"/>
    <col min="12289" max="12289" width="58.109375" style="185" customWidth="1"/>
    <col min="12290" max="12291" width="8.6640625" style="185" customWidth="1"/>
    <col min="12292" max="12292" width="12.5546875" style="185" bestFit="1" customWidth="1"/>
    <col min="12293" max="12293" width="12.5546875" style="185" customWidth="1"/>
    <col min="12294" max="12294" width="12.33203125" style="185" bestFit="1" customWidth="1"/>
    <col min="12295" max="12295" width="9.33203125" style="185" customWidth="1"/>
    <col min="12296" max="12544" width="9.109375" style="185"/>
    <col min="12545" max="12545" width="58.109375" style="185" customWidth="1"/>
    <col min="12546" max="12547" width="8.6640625" style="185" customWidth="1"/>
    <col min="12548" max="12548" width="12.5546875" style="185" bestFit="1" customWidth="1"/>
    <col min="12549" max="12549" width="12.5546875" style="185" customWidth="1"/>
    <col min="12550" max="12550" width="12.33203125" style="185" bestFit="1" customWidth="1"/>
    <col min="12551" max="12551" width="9.33203125" style="185" customWidth="1"/>
    <col min="12552" max="12800" width="9.109375" style="185"/>
    <col min="12801" max="12801" width="58.109375" style="185" customWidth="1"/>
    <col min="12802" max="12803" width="8.6640625" style="185" customWidth="1"/>
    <col min="12804" max="12804" width="12.5546875" style="185" bestFit="1" customWidth="1"/>
    <col min="12805" max="12805" width="12.5546875" style="185" customWidth="1"/>
    <col min="12806" max="12806" width="12.33203125" style="185" bestFit="1" customWidth="1"/>
    <col min="12807" max="12807" width="9.33203125" style="185" customWidth="1"/>
    <col min="12808" max="13056" width="9.109375" style="185"/>
    <col min="13057" max="13057" width="58.109375" style="185" customWidth="1"/>
    <col min="13058" max="13059" width="8.6640625" style="185" customWidth="1"/>
    <col min="13060" max="13060" width="12.5546875" style="185" bestFit="1" customWidth="1"/>
    <col min="13061" max="13061" width="12.5546875" style="185" customWidth="1"/>
    <col min="13062" max="13062" width="12.33203125" style="185" bestFit="1" customWidth="1"/>
    <col min="13063" max="13063" width="9.33203125" style="185" customWidth="1"/>
    <col min="13064" max="13312" width="9.109375" style="185"/>
    <col min="13313" max="13313" width="58.109375" style="185" customWidth="1"/>
    <col min="13314" max="13315" width="8.6640625" style="185" customWidth="1"/>
    <col min="13316" max="13316" width="12.5546875" style="185" bestFit="1" customWidth="1"/>
    <col min="13317" max="13317" width="12.5546875" style="185" customWidth="1"/>
    <col min="13318" max="13318" width="12.33203125" style="185" bestFit="1" customWidth="1"/>
    <col min="13319" max="13319" width="9.33203125" style="185" customWidth="1"/>
    <col min="13320" max="13568" width="9.109375" style="185"/>
    <col min="13569" max="13569" width="58.109375" style="185" customWidth="1"/>
    <col min="13570" max="13571" width="8.6640625" style="185" customWidth="1"/>
    <col min="13572" max="13572" width="12.5546875" style="185" bestFit="1" customWidth="1"/>
    <col min="13573" max="13573" width="12.5546875" style="185" customWidth="1"/>
    <col min="13574" max="13574" width="12.33203125" style="185" bestFit="1" customWidth="1"/>
    <col min="13575" max="13575" width="9.33203125" style="185" customWidth="1"/>
    <col min="13576" max="13824" width="9.109375" style="185"/>
    <col min="13825" max="13825" width="58.109375" style="185" customWidth="1"/>
    <col min="13826" max="13827" width="8.6640625" style="185" customWidth="1"/>
    <col min="13828" max="13828" width="12.5546875" style="185" bestFit="1" customWidth="1"/>
    <col min="13829" max="13829" width="12.5546875" style="185" customWidth="1"/>
    <col min="13830" max="13830" width="12.33203125" style="185" bestFit="1" customWidth="1"/>
    <col min="13831" max="13831" width="9.33203125" style="185" customWidth="1"/>
    <col min="13832" max="14080" width="9.109375" style="185"/>
    <col min="14081" max="14081" width="58.109375" style="185" customWidth="1"/>
    <col min="14082" max="14083" width="8.6640625" style="185" customWidth="1"/>
    <col min="14084" max="14084" width="12.5546875" style="185" bestFit="1" customWidth="1"/>
    <col min="14085" max="14085" width="12.5546875" style="185" customWidth="1"/>
    <col min="14086" max="14086" width="12.33203125" style="185" bestFit="1" customWidth="1"/>
    <col min="14087" max="14087" width="9.33203125" style="185" customWidth="1"/>
    <col min="14088" max="14336" width="9.109375" style="185"/>
    <col min="14337" max="14337" width="58.109375" style="185" customWidth="1"/>
    <col min="14338" max="14339" width="8.6640625" style="185" customWidth="1"/>
    <col min="14340" max="14340" width="12.5546875" style="185" bestFit="1" customWidth="1"/>
    <col min="14341" max="14341" width="12.5546875" style="185" customWidth="1"/>
    <col min="14342" max="14342" width="12.33203125" style="185" bestFit="1" customWidth="1"/>
    <col min="14343" max="14343" width="9.33203125" style="185" customWidth="1"/>
    <col min="14344" max="14592" width="9.109375" style="185"/>
    <col min="14593" max="14593" width="58.109375" style="185" customWidth="1"/>
    <col min="14594" max="14595" width="8.6640625" style="185" customWidth="1"/>
    <col min="14596" max="14596" width="12.5546875" style="185" bestFit="1" customWidth="1"/>
    <col min="14597" max="14597" width="12.5546875" style="185" customWidth="1"/>
    <col min="14598" max="14598" width="12.33203125" style="185" bestFit="1" customWidth="1"/>
    <col min="14599" max="14599" width="9.33203125" style="185" customWidth="1"/>
    <col min="14600" max="14848" width="9.109375" style="185"/>
    <col min="14849" max="14849" width="58.109375" style="185" customWidth="1"/>
    <col min="14850" max="14851" width="8.6640625" style="185" customWidth="1"/>
    <col min="14852" max="14852" width="12.5546875" style="185" bestFit="1" customWidth="1"/>
    <col min="14853" max="14853" width="12.5546875" style="185" customWidth="1"/>
    <col min="14854" max="14854" width="12.33203125" style="185" bestFit="1" customWidth="1"/>
    <col min="14855" max="14855" width="9.33203125" style="185" customWidth="1"/>
    <col min="14856" max="15104" width="9.109375" style="185"/>
    <col min="15105" max="15105" width="58.109375" style="185" customWidth="1"/>
    <col min="15106" max="15107" width="8.6640625" style="185" customWidth="1"/>
    <col min="15108" max="15108" width="12.5546875" style="185" bestFit="1" customWidth="1"/>
    <col min="15109" max="15109" width="12.5546875" style="185" customWidth="1"/>
    <col min="15110" max="15110" width="12.33203125" style="185" bestFit="1" customWidth="1"/>
    <col min="15111" max="15111" width="9.33203125" style="185" customWidth="1"/>
    <col min="15112" max="15360" width="9.109375" style="185"/>
    <col min="15361" max="15361" width="58.109375" style="185" customWidth="1"/>
    <col min="15362" max="15363" width="8.6640625" style="185" customWidth="1"/>
    <col min="15364" max="15364" width="12.5546875" style="185" bestFit="1" customWidth="1"/>
    <col min="15365" max="15365" width="12.5546875" style="185" customWidth="1"/>
    <col min="15366" max="15366" width="12.33203125" style="185" bestFit="1" customWidth="1"/>
    <col min="15367" max="15367" width="9.33203125" style="185" customWidth="1"/>
    <col min="15368" max="15616" width="9.109375" style="185"/>
    <col min="15617" max="15617" width="58.109375" style="185" customWidth="1"/>
    <col min="15618" max="15619" width="8.6640625" style="185" customWidth="1"/>
    <col min="15620" max="15620" width="12.5546875" style="185" bestFit="1" customWidth="1"/>
    <col min="15621" max="15621" width="12.5546875" style="185" customWidth="1"/>
    <col min="15622" max="15622" width="12.33203125" style="185" bestFit="1" customWidth="1"/>
    <col min="15623" max="15623" width="9.33203125" style="185" customWidth="1"/>
    <col min="15624" max="15872" width="9.109375" style="185"/>
    <col min="15873" max="15873" width="58.109375" style="185" customWidth="1"/>
    <col min="15874" max="15875" width="8.6640625" style="185" customWidth="1"/>
    <col min="15876" max="15876" width="12.5546875" style="185" bestFit="1" customWidth="1"/>
    <col min="15877" max="15877" width="12.5546875" style="185" customWidth="1"/>
    <col min="15878" max="15878" width="12.33203125" style="185" bestFit="1" customWidth="1"/>
    <col min="15879" max="15879" width="9.33203125" style="185" customWidth="1"/>
    <col min="15880" max="16128" width="9.109375" style="185"/>
    <col min="16129" max="16129" width="58.109375" style="185" customWidth="1"/>
    <col min="16130" max="16131" width="8.6640625" style="185" customWidth="1"/>
    <col min="16132" max="16132" width="12.5546875" style="185" bestFit="1" customWidth="1"/>
    <col min="16133" max="16133" width="12.5546875" style="185" customWidth="1"/>
    <col min="16134" max="16134" width="12.33203125" style="185" bestFit="1" customWidth="1"/>
    <col min="16135" max="16135" width="9.33203125" style="185" customWidth="1"/>
    <col min="16136" max="16384" width="9.109375" style="185"/>
  </cols>
  <sheetData>
    <row r="1" spans="1:255" ht="23.85" customHeight="1" x14ac:dyDescent="0.3">
      <c r="A1" s="504" t="s">
        <v>849</v>
      </c>
      <c r="B1" s="505"/>
      <c r="C1" s="505"/>
      <c r="D1" s="505"/>
      <c r="E1" s="505"/>
      <c r="F1" s="505"/>
      <c r="G1" s="506"/>
    </row>
    <row r="2" spans="1:255" x14ac:dyDescent="0.3">
      <c r="A2" s="507"/>
      <c r="B2" s="507"/>
      <c r="C2" s="507"/>
      <c r="D2" s="507"/>
      <c r="E2" s="507"/>
      <c r="F2" s="507"/>
      <c r="G2" s="507"/>
    </row>
    <row r="3" spans="1:255" x14ac:dyDescent="0.3">
      <c r="A3" s="209"/>
      <c r="B3" s="210" t="s">
        <v>503</v>
      </c>
      <c r="C3" s="508" t="s">
        <v>364</v>
      </c>
      <c r="D3" s="509"/>
      <c r="E3" s="508" t="s">
        <v>365</v>
      </c>
      <c r="F3" s="509"/>
      <c r="G3" s="510" t="s">
        <v>366</v>
      </c>
    </row>
    <row r="4" spans="1:255" x14ac:dyDescent="0.3">
      <c r="A4" s="211" t="s">
        <v>504</v>
      </c>
      <c r="B4" s="212" t="s">
        <v>505</v>
      </c>
      <c r="C4" s="242" t="s">
        <v>367</v>
      </c>
      <c r="D4" s="243" t="s">
        <v>368</v>
      </c>
      <c r="E4" s="242" t="s">
        <v>367</v>
      </c>
      <c r="F4" s="243" t="s">
        <v>368</v>
      </c>
      <c r="G4" s="510"/>
    </row>
    <row r="5" spans="1:255" x14ac:dyDescent="0.3">
      <c r="A5" s="213"/>
      <c r="B5" s="213"/>
      <c r="C5" s="512" t="s">
        <v>370</v>
      </c>
      <c r="D5" s="513"/>
      <c r="E5" s="512" t="s">
        <v>370</v>
      </c>
      <c r="F5" s="513"/>
      <c r="G5" s="511"/>
    </row>
    <row r="6" spans="1:255" x14ac:dyDescent="0.3">
      <c r="A6" s="206" t="s">
        <v>268</v>
      </c>
      <c r="B6" s="206" t="s">
        <v>269</v>
      </c>
      <c r="C6" s="214"/>
      <c r="D6" s="214" t="s">
        <v>271</v>
      </c>
      <c r="E6" s="214"/>
      <c r="F6" s="214" t="s">
        <v>271</v>
      </c>
      <c r="G6" s="215" t="s">
        <v>272</v>
      </c>
    </row>
    <row r="7" spans="1:255" x14ac:dyDescent="0.3">
      <c r="A7" s="216" t="s">
        <v>506</v>
      </c>
      <c r="B7" s="217" t="s">
        <v>507</v>
      </c>
      <c r="C7" s="218"/>
      <c r="D7" s="218">
        <f>SUM(D8:D13)</f>
        <v>319159951</v>
      </c>
      <c r="E7" s="218"/>
      <c r="F7" s="218">
        <f>SUM(F8:F13)</f>
        <v>291864063</v>
      </c>
      <c r="G7" s="219">
        <f>F7/D7*100</f>
        <v>91.447583597354296</v>
      </c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  <c r="AO7" s="199"/>
      <c r="AP7" s="199"/>
      <c r="AQ7" s="199"/>
      <c r="AR7" s="199"/>
      <c r="AS7" s="199"/>
      <c r="AT7" s="199"/>
      <c r="AU7" s="199"/>
      <c r="AV7" s="199"/>
      <c r="AW7" s="199"/>
      <c r="AX7" s="199"/>
      <c r="AY7" s="199"/>
      <c r="AZ7" s="199"/>
      <c r="BA7" s="199"/>
      <c r="BB7" s="199"/>
      <c r="BC7" s="199"/>
      <c r="BD7" s="199"/>
      <c r="BE7" s="199"/>
      <c r="BF7" s="199"/>
      <c r="BG7" s="199"/>
      <c r="BH7" s="199"/>
      <c r="BI7" s="199"/>
      <c r="BJ7" s="199"/>
      <c r="BK7" s="199"/>
      <c r="BL7" s="199"/>
      <c r="BM7" s="199"/>
      <c r="BN7" s="199"/>
      <c r="BO7" s="199"/>
      <c r="BP7" s="199"/>
      <c r="BQ7" s="199"/>
      <c r="BR7" s="199"/>
      <c r="BS7" s="199"/>
      <c r="BT7" s="199"/>
      <c r="BU7" s="199"/>
      <c r="BV7" s="199"/>
      <c r="BW7" s="199"/>
      <c r="BX7" s="199"/>
      <c r="BY7" s="199"/>
      <c r="BZ7" s="199"/>
      <c r="CA7" s="199"/>
      <c r="CB7" s="199"/>
      <c r="CC7" s="199"/>
      <c r="CD7" s="199"/>
      <c r="CE7" s="199"/>
      <c r="CF7" s="199"/>
      <c r="CG7" s="199"/>
      <c r="CH7" s="199"/>
      <c r="CI7" s="199"/>
      <c r="CJ7" s="199"/>
      <c r="CK7" s="199"/>
      <c r="CL7" s="199"/>
      <c r="CM7" s="199"/>
      <c r="CN7" s="199"/>
      <c r="CO7" s="199"/>
      <c r="CP7" s="199"/>
      <c r="CQ7" s="199"/>
      <c r="CR7" s="199"/>
      <c r="CS7" s="199"/>
      <c r="CT7" s="199"/>
      <c r="CU7" s="199"/>
      <c r="CV7" s="199"/>
      <c r="CW7" s="199"/>
      <c r="CX7" s="199"/>
      <c r="CY7" s="199"/>
      <c r="CZ7" s="199"/>
      <c r="DA7" s="199"/>
      <c r="DB7" s="199"/>
      <c r="DC7" s="199"/>
      <c r="DD7" s="199"/>
      <c r="DE7" s="199"/>
      <c r="DF7" s="199"/>
      <c r="DG7" s="199"/>
      <c r="DH7" s="199"/>
      <c r="DI7" s="199"/>
      <c r="DJ7" s="199"/>
      <c r="DK7" s="199"/>
      <c r="DL7" s="199"/>
      <c r="DM7" s="199"/>
      <c r="DN7" s="199"/>
      <c r="DO7" s="199"/>
      <c r="DP7" s="199"/>
      <c r="DQ7" s="199"/>
      <c r="DR7" s="199"/>
      <c r="DS7" s="199"/>
      <c r="DT7" s="199"/>
      <c r="DU7" s="199"/>
      <c r="DV7" s="199"/>
      <c r="DW7" s="199"/>
      <c r="DX7" s="199"/>
      <c r="DY7" s="199"/>
      <c r="DZ7" s="199"/>
      <c r="EA7" s="199"/>
      <c r="EB7" s="199"/>
      <c r="EC7" s="199"/>
      <c r="ED7" s="199"/>
      <c r="EE7" s="199"/>
      <c r="EF7" s="199"/>
      <c r="EG7" s="199"/>
      <c r="EH7" s="199"/>
      <c r="EI7" s="199"/>
      <c r="EJ7" s="199"/>
      <c r="EK7" s="199"/>
      <c r="EL7" s="199"/>
      <c r="EM7" s="199"/>
      <c r="EN7" s="199"/>
      <c r="EO7" s="199"/>
      <c r="EP7" s="199"/>
      <c r="EQ7" s="199"/>
      <c r="ER7" s="199"/>
      <c r="ES7" s="199"/>
      <c r="ET7" s="199"/>
      <c r="EU7" s="199"/>
      <c r="EV7" s="199"/>
      <c r="EW7" s="199"/>
      <c r="EX7" s="199"/>
      <c r="EY7" s="199"/>
      <c r="EZ7" s="199"/>
      <c r="FA7" s="199"/>
      <c r="FB7" s="199"/>
      <c r="FC7" s="199"/>
      <c r="FD7" s="199"/>
      <c r="FE7" s="199"/>
      <c r="FF7" s="199"/>
      <c r="FG7" s="199"/>
      <c r="FH7" s="199"/>
      <c r="FI7" s="199"/>
      <c r="FJ7" s="199"/>
      <c r="FK7" s="199"/>
      <c r="FL7" s="199"/>
      <c r="FM7" s="199"/>
      <c r="FN7" s="199"/>
      <c r="FO7" s="199"/>
      <c r="FP7" s="199"/>
      <c r="FQ7" s="199"/>
      <c r="FR7" s="199"/>
      <c r="FS7" s="199"/>
      <c r="FT7" s="199"/>
      <c r="FU7" s="199"/>
      <c r="FV7" s="199"/>
      <c r="FW7" s="199"/>
      <c r="FX7" s="199"/>
      <c r="FY7" s="199"/>
      <c r="FZ7" s="199"/>
      <c r="GA7" s="199"/>
      <c r="GB7" s="199"/>
      <c r="GC7" s="199"/>
      <c r="GD7" s="199"/>
      <c r="GE7" s="199"/>
      <c r="GF7" s="199"/>
      <c r="GG7" s="199"/>
      <c r="GH7" s="199"/>
      <c r="GI7" s="199"/>
      <c r="GJ7" s="199"/>
      <c r="GK7" s="199"/>
      <c r="GL7" s="199"/>
      <c r="GM7" s="199"/>
      <c r="GN7" s="199"/>
      <c r="GO7" s="199"/>
      <c r="GP7" s="199"/>
      <c r="GQ7" s="199"/>
      <c r="GR7" s="199"/>
      <c r="GS7" s="199"/>
      <c r="GT7" s="199"/>
      <c r="GU7" s="199"/>
      <c r="GV7" s="199"/>
      <c r="GW7" s="199"/>
      <c r="GX7" s="199"/>
      <c r="GY7" s="199"/>
      <c r="GZ7" s="199"/>
      <c r="HA7" s="199"/>
      <c r="HB7" s="199"/>
      <c r="HC7" s="199"/>
      <c r="HD7" s="199"/>
      <c r="HE7" s="199"/>
      <c r="HF7" s="199"/>
      <c r="HG7" s="199"/>
      <c r="HH7" s="199"/>
      <c r="HI7" s="199"/>
      <c r="HJ7" s="199"/>
      <c r="HK7" s="199"/>
      <c r="HL7" s="199"/>
      <c r="HM7" s="199"/>
      <c r="HN7" s="199"/>
      <c r="HO7" s="199"/>
      <c r="HP7" s="199"/>
      <c r="HQ7" s="199"/>
      <c r="HR7" s="199"/>
      <c r="HS7" s="199"/>
      <c r="HT7" s="199"/>
      <c r="HU7" s="199"/>
      <c r="HV7" s="199"/>
      <c r="HW7" s="199"/>
      <c r="HX7" s="199"/>
      <c r="HY7" s="199"/>
      <c r="HZ7" s="199"/>
      <c r="IA7" s="199"/>
      <c r="IB7" s="199"/>
      <c r="IC7" s="199"/>
      <c r="ID7" s="199"/>
      <c r="IE7" s="199"/>
      <c r="IF7" s="199"/>
      <c r="IG7" s="199"/>
      <c r="IH7" s="199"/>
      <c r="II7" s="199"/>
      <c r="IJ7" s="199"/>
      <c r="IK7" s="199"/>
      <c r="IL7" s="199"/>
      <c r="IM7" s="199"/>
      <c r="IN7" s="199"/>
      <c r="IO7" s="199"/>
      <c r="IP7" s="199"/>
      <c r="IQ7" s="199"/>
      <c r="IR7" s="199"/>
      <c r="IS7" s="199"/>
      <c r="IT7" s="199"/>
      <c r="IU7" s="199"/>
    </row>
    <row r="8" spans="1:255" x14ac:dyDescent="0.3">
      <c r="A8" s="220" t="s">
        <v>508</v>
      </c>
      <c r="B8" s="206" t="s">
        <v>509</v>
      </c>
      <c r="C8" s="221"/>
      <c r="D8" s="221">
        <v>507424180</v>
      </c>
      <c r="E8" s="221"/>
      <c r="F8" s="221">
        <v>507424180</v>
      </c>
      <c r="G8" s="222">
        <f>F8/D8*100</f>
        <v>100</v>
      </c>
    </row>
    <row r="9" spans="1:255" x14ac:dyDescent="0.3">
      <c r="A9" s="220" t="s">
        <v>510</v>
      </c>
      <c r="B9" s="206" t="s">
        <v>511</v>
      </c>
      <c r="C9" s="221"/>
      <c r="D9" s="221">
        <v>-5778430</v>
      </c>
      <c r="E9" s="221"/>
      <c r="F9" s="221">
        <v>-5778430</v>
      </c>
      <c r="G9" s="222"/>
    </row>
    <row r="10" spans="1:255" x14ac:dyDescent="0.3">
      <c r="A10" s="220" t="s">
        <v>512</v>
      </c>
      <c r="B10" s="206" t="s">
        <v>513</v>
      </c>
      <c r="C10" s="223"/>
      <c r="D10" s="223">
        <v>7275815</v>
      </c>
      <c r="E10" s="223"/>
      <c r="F10" s="223">
        <v>7275815</v>
      </c>
      <c r="G10" s="222">
        <f>F10/D10*100</f>
        <v>100</v>
      </c>
    </row>
    <row r="11" spans="1:255" x14ac:dyDescent="0.3">
      <c r="A11" s="207" t="s">
        <v>514</v>
      </c>
      <c r="B11" s="206" t="s">
        <v>515</v>
      </c>
      <c r="C11" s="223"/>
      <c r="D11" s="223">
        <f>'1. melléklet'!C60</f>
        <v>-172965391</v>
      </c>
      <c r="E11" s="223"/>
      <c r="F11" s="223">
        <f>'1. melléklet'!E60</f>
        <v>-189761614</v>
      </c>
      <c r="G11" s="222">
        <f>F11/D11*100</f>
        <v>109.71074207556354</v>
      </c>
    </row>
    <row r="12" spans="1:255" x14ac:dyDescent="0.3">
      <c r="A12" s="207" t="s">
        <v>516</v>
      </c>
      <c r="B12" s="206" t="s">
        <v>517</v>
      </c>
      <c r="C12" s="223"/>
      <c r="D12" s="223">
        <v>0</v>
      </c>
      <c r="E12" s="223"/>
      <c r="F12" s="223">
        <v>0</v>
      </c>
      <c r="G12" s="222"/>
    </row>
    <row r="13" spans="1:255" x14ac:dyDescent="0.3">
      <c r="A13" s="207" t="s">
        <v>518</v>
      </c>
      <c r="B13" s="206" t="s">
        <v>519</v>
      </c>
      <c r="C13" s="223"/>
      <c r="D13" s="223">
        <f>'1. melléklet'!C61</f>
        <v>-16796223</v>
      </c>
      <c r="E13" s="223"/>
      <c r="F13" s="223">
        <f>'1. melléklet'!E61</f>
        <v>-27295888</v>
      </c>
      <c r="G13" s="222">
        <f>F13/D13*100</f>
        <v>162.51206000301377</v>
      </c>
    </row>
    <row r="14" spans="1:255" x14ac:dyDescent="0.3">
      <c r="A14" s="224" t="s">
        <v>520</v>
      </c>
      <c r="B14" s="206" t="s">
        <v>521</v>
      </c>
      <c r="C14" s="225"/>
      <c r="D14" s="225">
        <f>SUM(D15:D17)</f>
        <v>7903399</v>
      </c>
      <c r="E14" s="225"/>
      <c r="F14" s="225">
        <f>SUM(F15:F17)</f>
        <v>11653137</v>
      </c>
      <c r="G14" s="219">
        <f>F14/D14*100</f>
        <v>147.444624774733</v>
      </c>
      <c r="H14" s="199"/>
      <c r="I14" s="208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  <c r="AO14" s="199"/>
      <c r="AP14" s="199"/>
      <c r="AQ14" s="199"/>
      <c r="AR14" s="199"/>
      <c r="AS14" s="199"/>
      <c r="AT14" s="199"/>
      <c r="AU14" s="199"/>
      <c r="AV14" s="199"/>
      <c r="AW14" s="199"/>
      <c r="AX14" s="199"/>
      <c r="AY14" s="199"/>
      <c r="AZ14" s="199"/>
      <c r="BA14" s="199"/>
      <c r="BB14" s="199"/>
      <c r="BC14" s="199"/>
      <c r="BD14" s="199"/>
      <c r="BE14" s="199"/>
      <c r="BF14" s="199"/>
      <c r="BG14" s="199"/>
      <c r="BH14" s="199"/>
      <c r="BI14" s="199"/>
      <c r="BJ14" s="199"/>
      <c r="BK14" s="199"/>
      <c r="BL14" s="199"/>
      <c r="BM14" s="199"/>
      <c r="BN14" s="199"/>
      <c r="BO14" s="199"/>
      <c r="BP14" s="199"/>
      <c r="BQ14" s="199"/>
      <c r="BR14" s="199"/>
      <c r="BS14" s="199"/>
      <c r="BT14" s="199"/>
      <c r="BU14" s="199"/>
      <c r="BV14" s="199"/>
      <c r="BW14" s="199"/>
      <c r="BX14" s="199"/>
      <c r="BY14" s="199"/>
      <c r="BZ14" s="199"/>
      <c r="CA14" s="199"/>
      <c r="CB14" s="199"/>
      <c r="CC14" s="199"/>
      <c r="CD14" s="199"/>
      <c r="CE14" s="199"/>
      <c r="CF14" s="199"/>
      <c r="CG14" s="199"/>
      <c r="CH14" s="199"/>
      <c r="CI14" s="199"/>
      <c r="CJ14" s="199"/>
      <c r="CK14" s="199"/>
      <c r="CL14" s="199"/>
      <c r="CM14" s="199"/>
      <c r="CN14" s="199"/>
      <c r="CO14" s="199"/>
      <c r="CP14" s="199"/>
      <c r="CQ14" s="199"/>
      <c r="CR14" s="199"/>
      <c r="CS14" s="199"/>
      <c r="CT14" s="199"/>
      <c r="CU14" s="199"/>
      <c r="CV14" s="199"/>
      <c r="CW14" s="199"/>
      <c r="CX14" s="199"/>
      <c r="CY14" s="199"/>
      <c r="CZ14" s="199"/>
      <c r="DA14" s="199"/>
      <c r="DB14" s="199"/>
      <c r="DC14" s="199"/>
      <c r="DD14" s="199"/>
      <c r="DE14" s="199"/>
      <c r="DF14" s="199"/>
      <c r="DG14" s="199"/>
      <c r="DH14" s="199"/>
      <c r="DI14" s="199"/>
      <c r="DJ14" s="199"/>
      <c r="DK14" s="199"/>
      <c r="DL14" s="199"/>
      <c r="DM14" s="199"/>
      <c r="DN14" s="199"/>
      <c r="DO14" s="199"/>
      <c r="DP14" s="199"/>
      <c r="DQ14" s="199"/>
      <c r="DR14" s="199"/>
      <c r="DS14" s="199"/>
      <c r="DT14" s="199"/>
      <c r="DU14" s="199"/>
      <c r="DV14" s="199"/>
      <c r="DW14" s="199"/>
      <c r="DX14" s="199"/>
      <c r="DY14" s="199"/>
      <c r="DZ14" s="199"/>
      <c r="EA14" s="199"/>
      <c r="EB14" s="199"/>
      <c r="EC14" s="199"/>
      <c r="ED14" s="199"/>
      <c r="EE14" s="199"/>
      <c r="EF14" s="199"/>
      <c r="EG14" s="199"/>
      <c r="EH14" s="199"/>
      <c r="EI14" s="199"/>
      <c r="EJ14" s="199"/>
      <c r="EK14" s="199"/>
      <c r="EL14" s="199"/>
      <c r="EM14" s="199"/>
      <c r="EN14" s="199"/>
      <c r="EO14" s="199"/>
      <c r="EP14" s="199"/>
      <c r="EQ14" s="199"/>
      <c r="ER14" s="199"/>
      <c r="ES14" s="199"/>
      <c r="ET14" s="199"/>
      <c r="EU14" s="199"/>
      <c r="EV14" s="199"/>
      <c r="EW14" s="199"/>
      <c r="EX14" s="199"/>
      <c r="EY14" s="199"/>
      <c r="EZ14" s="199"/>
      <c r="FA14" s="199"/>
      <c r="FB14" s="199"/>
      <c r="FC14" s="199"/>
      <c r="FD14" s="199"/>
      <c r="FE14" s="199"/>
      <c r="FF14" s="199"/>
      <c r="FG14" s="199"/>
      <c r="FH14" s="199"/>
      <c r="FI14" s="199"/>
      <c r="FJ14" s="199"/>
      <c r="FK14" s="199"/>
      <c r="FL14" s="199"/>
      <c r="FM14" s="199"/>
      <c r="FN14" s="199"/>
      <c r="FO14" s="199"/>
      <c r="FP14" s="199"/>
      <c r="FQ14" s="199"/>
      <c r="FR14" s="199"/>
      <c r="FS14" s="199"/>
      <c r="FT14" s="199"/>
      <c r="FU14" s="199"/>
      <c r="FV14" s="199"/>
      <c r="FW14" s="199"/>
      <c r="FX14" s="199"/>
      <c r="FY14" s="199"/>
      <c r="FZ14" s="199"/>
      <c r="GA14" s="199"/>
      <c r="GB14" s="199"/>
      <c r="GC14" s="199"/>
      <c r="GD14" s="199"/>
      <c r="GE14" s="199"/>
      <c r="GF14" s="199"/>
      <c r="GG14" s="199"/>
      <c r="GH14" s="199"/>
      <c r="GI14" s="199"/>
      <c r="GJ14" s="199"/>
      <c r="GK14" s="199"/>
      <c r="GL14" s="199"/>
      <c r="GM14" s="199"/>
      <c r="GN14" s="199"/>
      <c r="GO14" s="199"/>
      <c r="GP14" s="199"/>
      <c r="GQ14" s="199"/>
      <c r="GR14" s="199"/>
      <c r="GS14" s="199"/>
      <c r="GT14" s="199"/>
      <c r="GU14" s="199"/>
      <c r="GV14" s="199"/>
      <c r="GW14" s="199"/>
      <c r="GX14" s="199"/>
      <c r="GY14" s="199"/>
      <c r="GZ14" s="199"/>
      <c r="HA14" s="199"/>
      <c r="HB14" s="199"/>
      <c r="HC14" s="199"/>
      <c r="HD14" s="199"/>
      <c r="HE14" s="199"/>
      <c r="HF14" s="199"/>
      <c r="HG14" s="199"/>
      <c r="HH14" s="199"/>
      <c r="HI14" s="199"/>
      <c r="HJ14" s="199"/>
      <c r="HK14" s="199"/>
      <c r="HL14" s="199"/>
      <c r="HM14" s="199"/>
      <c r="HN14" s="199"/>
      <c r="HO14" s="199"/>
      <c r="HP14" s="199"/>
      <c r="HQ14" s="199"/>
      <c r="HR14" s="199"/>
      <c r="HS14" s="199"/>
      <c r="HT14" s="199"/>
      <c r="HU14" s="199"/>
      <c r="HV14" s="199"/>
      <c r="HW14" s="199"/>
      <c r="HX14" s="199"/>
      <c r="HY14" s="199"/>
      <c r="HZ14" s="199"/>
      <c r="IA14" s="199"/>
      <c r="IB14" s="199"/>
      <c r="IC14" s="199"/>
      <c r="ID14" s="199"/>
      <c r="IE14" s="199"/>
      <c r="IF14" s="199"/>
      <c r="IG14" s="199"/>
      <c r="IH14" s="199"/>
      <c r="II14" s="199"/>
      <c r="IJ14" s="199"/>
      <c r="IK14" s="199"/>
      <c r="IL14" s="199"/>
      <c r="IM14" s="199"/>
      <c r="IN14" s="199"/>
      <c r="IO14" s="199"/>
      <c r="IP14" s="199"/>
      <c r="IQ14" s="199"/>
      <c r="IR14" s="199"/>
      <c r="IS14" s="199"/>
      <c r="IT14" s="199"/>
      <c r="IU14" s="199"/>
    </row>
    <row r="15" spans="1:255" x14ac:dyDescent="0.3">
      <c r="A15" s="207" t="s">
        <v>522</v>
      </c>
      <c r="B15" s="206" t="s">
        <v>523</v>
      </c>
      <c r="C15" s="223"/>
      <c r="D15" s="223">
        <v>0</v>
      </c>
      <c r="E15" s="223"/>
      <c r="F15" s="223">
        <v>0</v>
      </c>
      <c r="G15" s="222">
        <v>0</v>
      </c>
    </row>
    <row r="16" spans="1:255" x14ac:dyDescent="0.3">
      <c r="A16" s="207" t="s">
        <v>524</v>
      </c>
      <c r="B16" s="206" t="s">
        <v>525</v>
      </c>
      <c r="C16" s="223"/>
      <c r="D16" s="223">
        <f>'1. melléklet'!C68</f>
        <v>3136932</v>
      </c>
      <c r="E16" s="223"/>
      <c r="F16" s="223">
        <f>'1. melléklet'!E68</f>
        <v>6210930</v>
      </c>
      <c r="G16" s="222">
        <f>F16/D16*100</f>
        <v>197.99377225900975</v>
      </c>
    </row>
    <row r="17" spans="1:255" x14ac:dyDescent="0.3">
      <c r="A17" s="207" t="s">
        <v>526</v>
      </c>
      <c r="B17" s="206" t="s">
        <v>527</v>
      </c>
      <c r="C17" s="223"/>
      <c r="D17" s="223">
        <f>'1. melléklet'!C71</f>
        <v>4766467</v>
      </c>
      <c r="E17" s="223"/>
      <c r="F17" s="223">
        <f>'1. melléklet'!E71</f>
        <v>5442207</v>
      </c>
      <c r="G17" s="222">
        <f>F17/D17*100</f>
        <v>114.17695748234489</v>
      </c>
    </row>
    <row r="18" spans="1:255" x14ac:dyDescent="0.3">
      <c r="A18" s="226" t="s">
        <v>528</v>
      </c>
      <c r="B18" s="206" t="s">
        <v>529</v>
      </c>
      <c r="C18" s="225"/>
      <c r="D18" s="225">
        <v>0</v>
      </c>
      <c r="E18" s="225"/>
      <c r="F18" s="225">
        <v>0</v>
      </c>
      <c r="G18" s="219"/>
    </row>
    <row r="19" spans="1:255" x14ac:dyDescent="0.3">
      <c r="A19" s="216" t="s">
        <v>530</v>
      </c>
      <c r="B19" s="206" t="s">
        <v>531</v>
      </c>
      <c r="C19" s="227"/>
      <c r="D19" s="227">
        <f>'1. melléklet'!C76</f>
        <v>124457823</v>
      </c>
      <c r="E19" s="227"/>
      <c r="F19" s="227">
        <f>'1. melléklet'!E76</f>
        <v>203957441</v>
      </c>
      <c r="G19" s="219">
        <f>F19/D19*100</f>
        <v>163.87675445680904</v>
      </c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199"/>
      <c r="AH19" s="199"/>
      <c r="AI19" s="199"/>
      <c r="AJ19" s="199"/>
      <c r="AK19" s="199"/>
      <c r="AL19" s="199"/>
      <c r="AM19" s="199"/>
      <c r="AN19" s="199"/>
      <c r="AO19" s="199"/>
      <c r="AP19" s="199"/>
      <c r="AQ19" s="199"/>
      <c r="AR19" s="199"/>
      <c r="AS19" s="199"/>
      <c r="AT19" s="199"/>
      <c r="AU19" s="199"/>
      <c r="AV19" s="199"/>
      <c r="AW19" s="199"/>
      <c r="AX19" s="199"/>
      <c r="AY19" s="199"/>
      <c r="AZ19" s="199"/>
      <c r="BA19" s="199"/>
      <c r="BB19" s="199"/>
      <c r="BC19" s="199"/>
      <c r="BD19" s="199"/>
      <c r="BE19" s="199"/>
      <c r="BF19" s="199"/>
      <c r="BG19" s="199"/>
      <c r="BH19" s="199"/>
      <c r="BI19" s="199"/>
      <c r="BJ19" s="199"/>
      <c r="BK19" s="199"/>
      <c r="BL19" s="199"/>
      <c r="BM19" s="199"/>
      <c r="BN19" s="199"/>
      <c r="BO19" s="199"/>
      <c r="BP19" s="199"/>
      <c r="BQ19" s="199"/>
      <c r="BR19" s="199"/>
      <c r="BS19" s="199"/>
      <c r="BT19" s="199"/>
      <c r="BU19" s="199"/>
      <c r="BV19" s="199"/>
      <c r="BW19" s="199"/>
      <c r="BX19" s="199"/>
      <c r="BY19" s="199"/>
      <c r="BZ19" s="199"/>
      <c r="CA19" s="199"/>
      <c r="CB19" s="199"/>
      <c r="CC19" s="199"/>
      <c r="CD19" s="199"/>
      <c r="CE19" s="199"/>
      <c r="CF19" s="199"/>
      <c r="CG19" s="199"/>
      <c r="CH19" s="199"/>
      <c r="CI19" s="199"/>
      <c r="CJ19" s="199"/>
      <c r="CK19" s="199"/>
      <c r="CL19" s="199"/>
      <c r="CM19" s="199"/>
      <c r="CN19" s="199"/>
      <c r="CO19" s="199"/>
      <c r="CP19" s="199"/>
      <c r="CQ19" s="199"/>
      <c r="CR19" s="199"/>
      <c r="CS19" s="199"/>
      <c r="CT19" s="199"/>
      <c r="CU19" s="199"/>
      <c r="CV19" s="199"/>
      <c r="CW19" s="199"/>
      <c r="CX19" s="199"/>
      <c r="CY19" s="199"/>
      <c r="CZ19" s="199"/>
      <c r="DA19" s="199"/>
      <c r="DB19" s="199"/>
      <c r="DC19" s="199"/>
      <c r="DD19" s="199"/>
      <c r="DE19" s="199"/>
      <c r="DF19" s="199"/>
      <c r="DG19" s="199"/>
      <c r="DH19" s="199"/>
      <c r="DI19" s="199"/>
      <c r="DJ19" s="199"/>
      <c r="DK19" s="199"/>
      <c r="DL19" s="199"/>
      <c r="DM19" s="199"/>
      <c r="DN19" s="199"/>
      <c r="DO19" s="199"/>
      <c r="DP19" s="199"/>
      <c r="DQ19" s="199"/>
      <c r="DR19" s="199"/>
      <c r="DS19" s="199"/>
      <c r="DT19" s="199"/>
      <c r="DU19" s="199"/>
      <c r="DV19" s="199"/>
      <c r="DW19" s="199"/>
      <c r="DX19" s="199"/>
      <c r="DY19" s="199"/>
      <c r="DZ19" s="199"/>
      <c r="EA19" s="199"/>
      <c r="EB19" s="199"/>
      <c r="EC19" s="199"/>
      <c r="ED19" s="199"/>
      <c r="EE19" s="199"/>
      <c r="EF19" s="199"/>
      <c r="EG19" s="199"/>
      <c r="EH19" s="199"/>
      <c r="EI19" s="199"/>
      <c r="EJ19" s="199"/>
      <c r="EK19" s="199"/>
      <c r="EL19" s="199"/>
      <c r="EM19" s="199"/>
      <c r="EN19" s="199"/>
      <c r="EO19" s="199"/>
      <c r="EP19" s="199"/>
      <c r="EQ19" s="199"/>
      <c r="ER19" s="199"/>
      <c r="ES19" s="199"/>
      <c r="ET19" s="199"/>
      <c r="EU19" s="199"/>
      <c r="EV19" s="199"/>
      <c r="EW19" s="199"/>
      <c r="EX19" s="199"/>
      <c r="EY19" s="199"/>
      <c r="EZ19" s="199"/>
      <c r="FA19" s="199"/>
      <c r="FB19" s="199"/>
      <c r="FC19" s="199"/>
      <c r="FD19" s="199"/>
      <c r="FE19" s="199"/>
      <c r="FF19" s="199"/>
      <c r="FG19" s="199"/>
      <c r="FH19" s="199"/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  <c r="GH19" s="199"/>
      <c r="GI19" s="199"/>
      <c r="GJ19" s="199"/>
      <c r="GK19" s="199"/>
      <c r="GL19" s="199"/>
      <c r="GM19" s="199"/>
      <c r="GN19" s="199"/>
      <c r="GO19" s="199"/>
      <c r="GP19" s="199"/>
      <c r="GQ19" s="199"/>
      <c r="GR19" s="199"/>
      <c r="GS19" s="199"/>
      <c r="GT19" s="199"/>
      <c r="GU19" s="199"/>
      <c r="GV19" s="199"/>
      <c r="GW19" s="199"/>
      <c r="GX19" s="199"/>
      <c r="GY19" s="199"/>
      <c r="GZ19" s="199"/>
      <c r="HA19" s="199"/>
      <c r="HB19" s="199"/>
      <c r="HC19" s="199"/>
      <c r="HD19" s="199"/>
      <c r="HE19" s="199"/>
      <c r="HF19" s="199"/>
      <c r="HG19" s="199"/>
      <c r="HH19" s="199"/>
      <c r="HI19" s="199"/>
      <c r="HJ19" s="199"/>
      <c r="HK19" s="199"/>
      <c r="HL19" s="199"/>
      <c r="HM19" s="199"/>
      <c r="HN19" s="199"/>
      <c r="HO19" s="199"/>
      <c r="HP19" s="199"/>
      <c r="HQ19" s="199"/>
      <c r="HR19" s="199"/>
      <c r="HS19" s="199"/>
      <c r="HT19" s="199"/>
      <c r="HU19" s="199"/>
      <c r="HV19" s="199"/>
      <c r="HW19" s="199"/>
      <c r="HX19" s="199"/>
      <c r="HY19" s="199"/>
      <c r="HZ19" s="199"/>
      <c r="IA19" s="199"/>
      <c r="IB19" s="199"/>
      <c r="IC19" s="199"/>
      <c r="ID19" s="199"/>
      <c r="IE19" s="199"/>
      <c r="IF19" s="199"/>
      <c r="IG19" s="199"/>
      <c r="IH19" s="199"/>
      <c r="II19" s="199"/>
      <c r="IJ19" s="199"/>
      <c r="IK19" s="199"/>
      <c r="IL19" s="199"/>
      <c r="IM19" s="199"/>
      <c r="IN19" s="199"/>
      <c r="IO19" s="199"/>
      <c r="IP19" s="199"/>
      <c r="IQ19" s="199"/>
      <c r="IR19" s="199"/>
      <c r="IS19" s="199"/>
      <c r="IT19" s="199"/>
      <c r="IU19" s="199"/>
    </row>
    <row r="20" spans="1:255" x14ac:dyDescent="0.3">
      <c r="A20" s="216" t="s">
        <v>532</v>
      </c>
      <c r="B20" s="206" t="s">
        <v>533</v>
      </c>
      <c r="C20" s="225"/>
      <c r="D20" s="225">
        <f>D19+D18+D14+D7</f>
        <v>451521173</v>
      </c>
      <c r="E20" s="225"/>
      <c r="F20" s="225">
        <f t="shared" ref="F20" si="0">F19+F18+F14+F7</f>
        <v>507474641</v>
      </c>
      <c r="G20" s="219">
        <f>F20/D20*100</f>
        <v>112.39221355406958</v>
      </c>
    </row>
    <row r="21" spans="1:255" x14ac:dyDescent="0.3">
      <c r="A21" s="199"/>
      <c r="B21" s="228"/>
      <c r="C21" s="228"/>
      <c r="D21" s="229"/>
      <c r="E21" s="229"/>
      <c r="F21" s="229"/>
    </row>
    <row r="22" spans="1:255" x14ac:dyDescent="0.3">
      <c r="G22" s="230"/>
    </row>
    <row r="23" spans="1:255" x14ac:dyDescent="0.3">
      <c r="A23" s="231" t="s">
        <v>534</v>
      </c>
      <c r="B23" s="232"/>
      <c r="C23" s="232"/>
      <c r="D23" s="233"/>
      <c r="E23" s="233"/>
      <c r="F23" s="233"/>
      <c r="G23" s="234"/>
    </row>
    <row r="24" spans="1:255" ht="31.2" x14ac:dyDescent="0.3">
      <c r="A24" s="235" t="s">
        <v>535</v>
      </c>
      <c r="B24" s="236" t="s">
        <v>372</v>
      </c>
      <c r="C24" s="236"/>
      <c r="D24" s="233">
        <v>23600</v>
      </c>
      <c r="E24" s="233"/>
      <c r="F24" s="233">
        <v>23600</v>
      </c>
      <c r="G24" s="237"/>
    </row>
    <row r="25" spans="1:255" x14ac:dyDescent="0.3">
      <c r="A25" s="232" t="s">
        <v>536</v>
      </c>
      <c r="B25" s="236" t="s">
        <v>375</v>
      </c>
      <c r="C25" s="236"/>
      <c r="D25" s="233"/>
      <c r="E25" s="233"/>
      <c r="F25" s="233"/>
      <c r="G25" s="237"/>
    </row>
    <row r="26" spans="1:255" x14ac:dyDescent="0.3">
      <c r="A26" s="235" t="s">
        <v>537</v>
      </c>
      <c r="B26" s="236" t="s">
        <v>377</v>
      </c>
      <c r="C26" s="236"/>
      <c r="D26" s="233"/>
      <c r="E26" s="233"/>
      <c r="F26" s="233"/>
      <c r="G26" s="237"/>
    </row>
    <row r="27" spans="1:255" ht="31.2" x14ac:dyDescent="0.3">
      <c r="A27" s="238" t="s">
        <v>538</v>
      </c>
      <c r="B27" s="239" t="s">
        <v>379</v>
      </c>
      <c r="C27" s="239"/>
      <c r="D27" s="240"/>
      <c r="E27" s="240"/>
      <c r="F27" s="240"/>
      <c r="G27" s="237"/>
    </row>
    <row r="28" spans="1:255" x14ac:dyDescent="0.3">
      <c r="A28" s="207" t="s">
        <v>539</v>
      </c>
      <c r="B28" s="241" t="s">
        <v>381</v>
      </c>
      <c r="C28" s="241"/>
      <c r="D28" s="223"/>
      <c r="E28" s="223"/>
      <c r="F28" s="223"/>
      <c r="G28" s="237"/>
    </row>
    <row r="32" spans="1:255" x14ac:dyDescent="0.3">
      <c r="A32" s="201"/>
    </row>
    <row r="33" spans="1:1" x14ac:dyDescent="0.3">
      <c r="A33" s="201"/>
    </row>
    <row r="34" spans="1:1" x14ac:dyDescent="0.3">
      <c r="A34" s="201"/>
    </row>
    <row r="35" spans="1:1" x14ac:dyDescent="0.3">
      <c r="A35" s="201"/>
    </row>
    <row r="36" spans="1:1" x14ac:dyDescent="0.3">
      <c r="A36" s="201"/>
    </row>
    <row r="37" spans="1:1" x14ac:dyDescent="0.3">
      <c r="A37" s="201"/>
    </row>
    <row r="38" spans="1:1" x14ac:dyDescent="0.3">
      <c r="A38" s="201"/>
    </row>
    <row r="39" spans="1:1" x14ac:dyDescent="0.3">
      <c r="A39" s="201"/>
    </row>
    <row r="40" spans="1:1" x14ac:dyDescent="0.3">
      <c r="A40" s="201"/>
    </row>
    <row r="41" spans="1:1" x14ac:dyDescent="0.3">
      <c r="A41" s="201"/>
    </row>
  </sheetData>
  <mergeCells count="7">
    <mergeCell ref="A1:G1"/>
    <mergeCell ref="A2:G2"/>
    <mergeCell ref="C3:D3"/>
    <mergeCell ref="E3:F3"/>
    <mergeCell ref="G3:G5"/>
    <mergeCell ref="C5:D5"/>
    <mergeCell ref="E5:F5"/>
  </mergeCells>
  <pageMargins left="0.70866141732283472" right="0.70866141732283472" top="1.3385826771653544" bottom="0.15748031496062992" header="0.31496062992125984" footer="0.31496062992125984"/>
  <pageSetup paperSize="9" orientation="landscape" r:id="rId1"/>
  <headerFooter>
    <oddHeader>&amp;L&amp;"Times New Roman,Normál"&amp;12Pécsely Község Önkormányzata&amp;C&amp;"Times New Roman,Normál"&amp;12 17. melléklet
az önkormányzat 2022. évi költségvetési gazdálkodási beszámolójáról szóló
4/2023. (V. 30.) önkormányzati rendelethez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5"/>
  <sheetViews>
    <sheetView view="pageLayout" zoomScaleNormal="100" workbookViewId="0">
      <selection sqref="A1:I1"/>
    </sheetView>
  </sheetViews>
  <sheetFormatPr defaultRowHeight="15.6" x14ac:dyDescent="0.3"/>
  <cols>
    <col min="1" max="1" width="8.109375" style="244" customWidth="1"/>
    <col min="2" max="2" width="36.6640625" style="244" customWidth="1"/>
    <col min="3" max="3" width="14.6640625" style="244" bestFit="1" customWidth="1"/>
    <col min="4" max="4" width="15.6640625" style="244" bestFit="1" customWidth="1"/>
    <col min="5" max="5" width="17.5546875" style="244" bestFit="1" customWidth="1"/>
    <col min="6" max="6" width="6.88671875" style="244" customWidth="1"/>
    <col min="7" max="7" width="14.109375" style="244" customWidth="1"/>
    <col min="8" max="8" width="12.5546875" style="244" customWidth="1"/>
    <col min="9" max="9" width="13.6640625" style="244" customWidth="1"/>
    <col min="10" max="256" width="9.109375" style="244"/>
    <col min="257" max="257" width="8.109375" style="244" customWidth="1"/>
    <col min="258" max="258" width="41" style="244" customWidth="1"/>
    <col min="259" max="259" width="32.88671875" style="244" customWidth="1"/>
    <col min="260" max="260" width="17.88671875" style="244" customWidth="1"/>
    <col min="261" max="261" width="23.109375" style="244" customWidth="1"/>
    <col min="262" max="262" width="12.44140625" style="244" customWidth="1"/>
    <col min="263" max="263" width="12.88671875" style="244" customWidth="1"/>
    <col min="264" max="264" width="16.109375" style="244" customWidth="1"/>
    <col min="265" max="265" width="18" style="244" customWidth="1"/>
    <col min="266" max="512" width="9.109375" style="244"/>
    <col min="513" max="513" width="8.109375" style="244" customWidth="1"/>
    <col min="514" max="514" width="41" style="244" customWidth="1"/>
    <col min="515" max="515" width="32.88671875" style="244" customWidth="1"/>
    <col min="516" max="516" width="17.88671875" style="244" customWidth="1"/>
    <col min="517" max="517" width="23.109375" style="244" customWidth="1"/>
    <col min="518" max="518" width="12.44140625" style="244" customWidth="1"/>
    <col min="519" max="519" width="12.88671875" style="244" customWidth="1"/>
    <col min="520" max="520" width="16.109375" style="244" customWidth="1"/>
    <col min="521" max="521" width="18" style="244" customWidth="1"/>
    <col min="522" max="768" width="9.109375" style="244"/>
    <col min="769" max="769" width="8.109375" style="244" customWidth="1"/>
    <col min="770" max="770" width="41" style="244" customWidth="1"/>
    <col min="771" max="771" width="32.88671875" style="244" customWidth="1"/>
    <col min="772" max="772" width="17.88671875" style="244" customWidth="1"/>
    <col min="773" max="773" width="23.109375" style="244" customWidth="1"/>
    <col min="774" max="774" width="12.44140625" style="244" customWidth="1"/>
    <col min="775" max="775" width="12.88671875" style="244" customWidth="1"/>
    <col min="776" max="776" width="16.109375" style="244" customWidth="1"/>
    <col min="777" max="777" width="18" style="244" customWidth="1"/>
    <col min="778" max="1024" width="9.109375" style="244"/>
    <col min="1025" max="1025" width="8.109375" style="244" customWidth="1"/>
    <col min="1026" max="1026" width="41" style="244" customWidth="1"/>
    <col min="1027" max="1027" width="32.88671875" style="244" customWidth="1"/>
    <col min="1028" max="1028" width="17.88671875" style="244" customWidth="1"/>
    <col min="1029" max="1029" width="23.109375" style="244" customWidth="1"/>
    <col min="1030" max="1030" width="12.44140625" style="244" customWidth="1"/>
    <col min="1031" max="1031" width="12.88671875" style="244" customWidth="1"/>
    <col min="1032" max="1032" width="16.109375" style="244" customWidth="1"/>
    <col min="1033" max="1033" width="18" style="244" customWidth="1"/>
    <col min="1034" max="1280" width="9.109375" style="244"/>
    <col min="1281" max="1281" width="8.109375" style="244" customWidth="1"/>
    <col min="1282" max="1282" width="41" style="244" customWidth="1"/>
    <col min="1283" max="1283" width="32.88671875" style="244" customWidth="1"/>
    <col min="1284" max="1284" width="17.88671875" style="244" customWidth="1"/>
    <col min="1285" max="1285" width="23.109375" style="244" customWidth="1"/>
    <col min="1286" max="1286" width="12.44140625" style="244" customWidth="1"/>
    <col min="1287" max="1287" width="12.88671875" style="244" customWidth="1"/>
    <col min="1288" max="1288" width="16.109375" style="244" customWidth="1"/>
    <col min="1289" max="1289" width="18" style="244" customWidth="1"/>
    <col min="1290" max="1536" width="9.109375" style="244"/>
    <col min="1537" max="1537" width="8.109375" style="244" customWidth="1"/>
    <col min="1538" max="1538" width="41" style="244" customWidth="1"/>
    <col min="1539" max="1539" width="32.88671875" style="244" customWidth="1"/>
    <col min="1540" max="1540" width="17.88671875" style="244" customWidth="1"/>
    <col min="1541" max="1541" width="23.109375" style="244" customWidth="1"/>
    <col min="1542" max="1542" width="12.44140625" style="244" customWidth="1"/>
    <col min="1543" max="1543" width="12.88671875" style="244" customWidth="1"/>
    <col min="1544" max="1544" width="16.109375" style="244" customWidth="1"/>
    <col min="1545" max="1545" width="18" style="244" customWidth="1"/>
    <col min="1546" max="1792" width="9.109375" style="244"/>
    <col min="1793" max="1793" width="8.109375" style="244" customWidth="1"/>
    <col min="1794" max="1794" width="41" style="244" customWidth="1"/>
    <col min="1795" max="1795" width="32.88671875" style="244" customWidth="1"/>
    <col min="1796" max="1796" width="17.88671875" style="244" customWidth="1"/>
    <col min="1797" max="1797" width="23.109375" style="244" customWidth="1"/>
    <col min="1798" max="1798" width="12.44140625" style="244" customWidth="1"/>
    <col min="1799" max="1799" width="12.88671875" style="244" customWidth="1"/>
    <col min="1800" max="1800" width="16.109375" style="244" customWidth="1"/>
    <col min="1801" max="1801" width="18" style="244" customWidth="1"/>
    <col min="1802" max="2048" width="9.109375" style="244"/>
    <col min="2049" max="2049" width="8.109375" style="244" customWidth="1"/>
    <col min="2050" max="2050" width="41" style="244" customWidth="1"/>
    <col min="2051" max="2051" width="32.88671875" style="244" customWidth="1"/>
    <col min="2052" max="2052" width="17.88671875" style="244" customWidth="1"/>
    <col min="2053" max="2053" width="23.109375" style="244" customWidth="1"/>
    <col min="2054" max="2054" width="12.44140625" style="244" customWidth="1"/>
    <col min="2055" max="2055" width="12.88671875" style="244" customWidth="1"/>
    <col min="2056" max="2056" width="16.109375" style="244" customWidth="1"/>
    <col min="2057" max="2057" width="18" style="244" customWidth="1"/>
    <col min="2058" max="2304" width="9.109375" style="244"/>
    <col min="2305" max="2305" width="8.109375" style="244" customWidth="1"/>
    <col min="2306" max="2306" width="41" style="244" customWidth="1"/>
    <col min="2307" max="2307" width="32.88671875" style="244" customWidth="1"/>
    <col min="2308" max="2308" width="17.88671875" style="244" customWidth="1"/>
    <col min="2309" max="2309" width="23.109375" style="244" customWidth="1"/>
    <col min="2310" max="2310" width="12.44140625" style="244" customWidth="1"/>
    <col min="2311" max="2311" width="12.88671875" style="244" customWidth="1"/>
    <col min="2312" max="2312" width="16.109375" style="244" customWidth="1"/>
    <col min="2313" max="2313" width="18" style="244" customWidth="1"/>
    <col min="2314" max="2560" width="9.109375" style="244"/>
    <col min="2561" max="2561" width="8.109375" style="244" customWidth="1"/>
    <col min="2562" max="2562" width="41" style="244" customWidth="1"/>
    <col min="2563" max="2563" width="32.88671875" style="244" customWidth="1"/>
    <col min="2564" max="2564" width="17.88671875" style="244" customWidth="1"/>
    <col min="2565" max="2565" width="23.109375" style="244" customWidth="1"/>
    <col min="2566" max="2566" width="12.44140625" style="244" customWidth="1"/>
    <col min="2567" max="2567" width="12.88671875" style="244" customWidth="1"/>
    <col min="2568" max="2568" width="16.109375" style="244" customWidth="1"/>
    <col min="2569" max="2569" width="18" style="244" customWidth="1"/>
    <col min="2570" max="2816" width="9.109375" style="244"/>
    <col min="2817" max="2817" width="8.109375" style="244" customWidth="1"/>
    <col min="2818" max="2818" width="41" style="244" customWidth="1"/>
    <col min="2819" max="2819" width="32.88671875" style="244" customWidth="1"/>
    <col min="2820" max="2820" width="17.88671875" style="244" customWidth="1"/>
    <col min="2821" max="2821" width="23.109375" style="244" customWidth="1"/>
    <col min="2822" max="2822" width="12.44140625" style="244" customWidth="1"/>
    <col min="2823" max="2823" width="12.88671875" style="244" customWidth="1"/>
    <col min="2824" max="2824" width="16.109375" style="244" customWidth="1"/>
    <col min="2825" max="2825" width="18" style="244" customWidth="1"/>
    <col min="2826" max="3072" width="9.109375" style="244"/>
    <col min="3073" max="3073" width="8.109375" style="244" customWidth="1"/>
    <col min="3074" max="3074" width="41" style="244" customWidth="1"/>
    <col min="3075" max="3075" width="32.88671875" style="244" customWidth="1"/>
    <col min="3076" max="3076" width="17.88671875" style="244" customWidth="1"/>
    <col min="3077" max="3077" width="23.109375" style="244" customWidth="1"/>
    <col min="3078" max="3078" width="12.44140625" style="244" customWidth="1"/>
    <col min="3079" max="3079" width="12.88671875" style="244" customWidth="1"/>
    <col min="3080" max="3080" width="16.109375" style="244" customWidth="1"/>
    <col min="3081" max="3081" width="18" style="244" customWidth="1"/>
    <col min="3082" max="3328" width="9.109375" style="244"/>
    <col min="3329" max="3329" width="8.109375" style="244" customWidth="1"/>
    <col min="3330" max="3330" width="41" style="244" customWidth="1"/>
    <col min="3331" max="3331" width="32.88671875" style="244" customWidth="1"/>
    <col min="3332" max="3332" width="17.88671875" style="244" customWidth="1"/>
    <col min="3333" max="3333" width="23.109375" style="244" customWidth="1"/>
    <col min="3334" max="3334" width="12.44140625" style="244" customWidth="1"/>
    <col min="3335" max="3335" width="12.88671875" style="244" customWidth="1"/>
    <col min="3336" max="3336" width="16.109375" style="244" customWidth="1"/>
    <col min="3337" max="3337" width="18" style="244" customWidth="1"/>
    <col min="3338" max="3584" width="9.109375" style="244"/>
    <col min="3585" max="3585" width="8.109375" style="244" customWidth="1"/>
    <col min="3586" max="3586" width="41" style="244" customWidth="1"/>
    <col min="3587" max="3587" width="32.88671875" style="244" customWidth="1"/>
    <col min="3588" max="3588" width="17.88671875" style="244" customWidth="1"/>
    <col min="3589" max="3589" width="23.109375" style="244" customWidth="1"/>
    <col min="3590" max="3590" width="12.44140625" style="244" customWidth="1"/>
    <col min="3591" max="3591" width="12.88671875" style="244" customWidth="1"/>
    <col min="3592" max="3592" width="16.109375" style="244" customWidth="1"/>
    <col min="3593" max="3593" width="18" style="244" customWidth="1"/>
    <col min="3594" max="3840" width="9.109375" style="244"/>
    <col min="3841" max="3841" width="8.109375" style="244" customWidth="1"/>
    <col min="3842" max="3842" width="41" style="244" customWidth="1"/>
    <col min="3843" max="3843" width="32.88671875" style="244" customWidth="1"/>
    <col min="3844" max="3844" width="17.88671875" style="244" customWidth="1"/>
    <col min="3845" max="3845" width="23.109375" style="244" customWidth="1"/>
    <col min="3846" max="3846" width="12.44140625" style="244" customWidth="1"/>
    <col min="3847" max="3847" width="12.88671875" style="244" customWidth="1"/>
    <col min="3848" max="3848" width="16.109375" style="244" customWidth="1"/>
    <col min="3849" max="3849" width="18" style="244" customWidth="1"/>
    <col min="3850" max="4096" width="9.109375" style="244"/>
    <col min="4097" max="4097" width="8.109375" style="244" customWidth="1"/>
    <col min="4098" max="4098" width="41" style="244" customWidth="1"/>
    <col min="4099" max="4099" width="32.88671875" style="244" customWidth="1"/>
    <col min="4100" max="4100" width="17.88671875" style="244" customWidth="1"/>
    <col min="4101" max="4101" width="23.109375" style="244" customWidth="1"/>
    <col min="4102" max="4102" width="12.44140625" style="244" customWidth="1"/>
    <col min="4103" max="4103" width="12.88671875" style="244" customWidth="1"/>
    <col min="4104" max="4104" width="16.109375" style="244" customWidth="1"/>
    <col min="4105" max="4105" width="18" style="244" customWidth="1"/>
    <col min="4106" max="4352" width="9.109375" style="244"/>
    <col min="4353" max="4353" width="8.109375" style="244" customWidth="1"/>
    <col min="4354" max="4354" width="41" style="244" customWidth="1"/>
    <col min="4355" max="4355" width="32.88671875" style="244" customWidth="1"/>
    <col min="4356" max="4356" width="17.88671875" style="244" customWidth="1"/>
    <col min="4357" max="4357" width="23.109375" style="244" customWidth="1"/>
    <col min="4358" max="4358" width="12.44140625" style="244" customWidth="1"/>
    <col min="4359" max="4359" width="12.88671875" style="244" customWidth="1"/>
    <col min="4360" max="4360" width="16.109375" style="244" customWidth="1"/>
    <col min="4361" max="4361" width="18" style="244" customWidth="1"/>
    <col min="4362" max="4608" width="9.109375" style="244"/>
    <col min="4609" max="4609" width="8.109375" style="244" customWidth="1"/>
    <col min="4610" max="4610" width="41" style="244" customWidth="1"/>
    <col min="4611" max="4611" width="32.88671875" style="244" customWidth="1"/>
    <col min="4612" max="4612" width="17.88671875" style="244" customWidth="1"/>
    <col min="4613" max="4613" width="23.109375" style="244" customWidth="1"/>
    <col min="4614" max="4614" width="12.44140625" style="244" customWidth="1"/>
    <col min="4615" max="4615" width="12.88671875" style="244" customWidth="1"/>
    <col min="4616" max="4616" width="16.109375" style="244" customWidth="1"/>
    <col min="4617" max="4617" width="18" style="244" customWidth="1"/>
    <col min="4618" max="4864" width="9.109375" style="244"/>
    <col min="4865" max="4865" width="8.109375" style="244" customWidth="1"/>
    <col min="4866" max="4866" width="41" style="244" customWidth="1"/>
    <col min="4867" max="4867" width="32.88671875" style="244" customWidth="1"/>
    <col min="4868" max="4868" width="17.88671875" style="244" customWidth="1"/>
    <col min="4869" max="4869" width="23.109375" style="244" customWidth="1"/>
    <col min="4870" max="4870" width="12.44140625" style="244" customWidth="1"/>
    <col min="4871" max="4871" width="12.88671875" style="244" customWidth="1"/>
    <col min="4872" max="4872" width="16.109375" style="244" customWidth="1"/>
    <col min="4873" max="4873" width="18" style="244" customWidth="1"/>
    <col min="4874" max="5120" width="9.109375" style="244"/>
    <col min="5121" max="5121" width="8.109375" style="244" customWidth="1"/>
    <col min="5122" max="5122" width="41" style="244" customWidth="1"/>
    <col min="5123" max="5123" width="32.88671875" style="244" customWidth="1"/>
    <col min="5124" max="5124" width="17.88671875" style="244" customWidth="1"/>
    <col min="5125" max="5125" width="23.109375" style="244" customWidth="1"/>
    <col min="5126" max="5126" width="12.44140625" style="244" customWidth="1"/>
    <col min="5127" max="5127" width="12.88671875" style="244" customWidth="1"/>
    <col min="5128" max="5128" width="16.109375" style="244" customWidth="1"/>
    <col min="5129" max="5129" width="18" style="244" customWidth="1"/>
    <col min="5130" max="5376" width="9.109375" style="244"/>
    <col min="5377" max="5377" width="8.109375" style="244" customWidth="1"/>
    <col min="5378" max="5378" width="41" style="244" customWidth="1"/>
    <col min="5379" max="5379" width="32.88671875" style="244" customWidth="1"/>
    <col min="5380" max="5380" width="17.88671875" style="244" customWidth="1"/>
    <col min="5381" max="5381" width="23.109375" style="244" customWidth="1"/>
    <col min="5382" max="5382" width="12.44140625" style="244" customWidth="1"/>
    <col min="5383" max="5383" width="12.88671875" style="244" customWidth="1"/>
    <col min="5384" max="5384" width="16.109375" style="244" customWidth="1"/>
    <col min="5385" max="5385" width="18" style="244" customWidth="1"/>
    <col min="5386" max="5632" width="9.109375" style="244"/>
    <col min="5633" max="5633" width="8.109375" style="244" customWidth="1"/>
    <col min="5634" max="5634" width="41" style="244" customWidth="1"/>
    <col min="5635" max="5635" width="32.88671875" style="244" customWidth="1"/>
    <col min="5636" max="5636" width="17.88671875" style="244" customWidth="1"/>
    <col min="5637" max="5637" width="23.109375" style="244" customWidth="1"/>
    <col min="5638" max="5638" width="12.44140625" style="244" customWidth="1"/>
    <col min="5639" max="5639" width="12.88671875" style="244" customWidth="1"/>
    <col min="5640" max="5640" width="16.109375" style="244" customWidth="1"/>
    <col min="5641" max="5641" width="18" style="244" customWidth="1"/>
    <col min="5642" max="5888" width="9.109375" style="244"/>
    <col min="5889" max="5889" width="8.109375" style="244" customWidth="1"/>
    <col min="5890" max="5890" width="41" style="244" customWidth="1"/>
    <col min="5891" max="5891" width="32.88671875" style="244" customWidth="1"/>
    <col min="5892" max="5892" width="17.88671875" style="244" customWidth="1"/>
    <col min="5893" max="5893" width="23.109375" style="244" customWidth="1"/>
    <col min="5894" max="5894" width="12.44140625" style="244" customWidth="1"/>
    <col min="5895" max="5895" width="12.88671875" style="244" customWidth="1"/>
    <col min="5896" max="5896" width="16.109375" style="244" customWidth="1"/>
    <col min="5897" max="5897" width="18" style="244" customWidth="1"/>
    <col min="5898" max="6144" width="9.109375" style="244"/>
    <col min="6145" max="6145" width="8.109375" style="244" customWidth="1"/>
    <col min="6146" max="6146" width="41" style="244" customWidth="1"/>
    <col min="6147" max="6147" width="32.88671875" style="244" customWidth="1"/>
    <col min="6148" max="6148" width="17.88671875" style="244" customWidth="1"/>
    <col min="6149" max="6149" width="23.109375" style="244" customWidth="1"/>
    <col min="6150" max="6150" width="12.44140625" style="244" customWidth="1"/>
    <col min="6151" max="6151" width="12.88671875" style="244" customWidth="1"/>
    <col min="6152" max="6152" width="16.109375" style="244" customWidth="1"/>
    <col min="6153" max="6153" width="18" style="244" customWidth="1"/>
    <col min="6154" max="6400" width="9.109375" style="244"/>
    <col min="6401" max="6401" width="8.109375" style="244" customWidth="1"/>
    <col min="6402" max="6402" width="41" style="244" customWidth="1"/>
    <col min="6403" max="6403" width="32.88671875" style="244" customWidth="1"/>
    <col min="6404" max="6404" width="17.88671875" style="244" customWidth="1"/>
    <col min="6405" max="6405" width="23.109375" style="244" customWidth="1"/>
    <col min="6406" max="6406" width="12.44140625" style="244" customWidth="1"/>
    <col min="6407" max="6407" width="12.88671875" style="244" customWidth="1"/>
    <col min="6408" max="6408" width="16.109375" style="244" customWidth="1"/>
    <col min="6409" max="6409" width="18" style="244" customWidth="1"/>
    <col min="6410" max="6656" width="9.109375" style="244"/>
    <col min="6657" max="6657" width="8.109375" style="244" customWidth="1"/>
    <col min="6658" max="6658" width="41" style="244" customWidth="1"/>
    <col min="6659" max="6659" width="32.88671875" style="244" customWidth="1"/>
    <col min="6660" max="6660" width="17.88671875" style="244" customWidth="1"/>
    <col min="6661" max="6661" width="23.109375" style="244" customWidth="1"/>
    <col min="6662" max="6662" width="12.44140625" style="244" customWidth="1"/>
    <col min="6663" max="6663" width="12.88671875" style="244" customWidth="1"/>
    <col min="6664" max="6664" width="16.109375" style="244" customWidth="1"/>
    <col min="6665" max="6665" width="18" style="244" customWidth="1"/>
    <col min="6666" max="6912" width="9.109375" style="244"/>
    <col min="6913" max="6913" width="8.109375" style="244" customWidth="1"/>
    <col min="6914" max="6914" width="41" style="244" customWidth="1"/>
    <col min="6915" max="6915" width="32.88671875" style="244" customWidth="1"/>
    <col min="6916" max="6916" width="17.88671875" style="244" customWidth="1"/>
    <col min="6917" max="6917" width="23.109375" style="244" customWidth="1"/>
    <col min="6918" max="6918" width="12.44140625" style="244" customWidth="1"/>
    <col min="6919" max="6919" width="12.88671875" style="244" customWidth="1"/>
    <col min="6920" max="6920" width="16.109375" style="244" customWidth="1"/>
    <col min="6921" max="6921" width="18" style="244" customWidth="1"/>
    <col min="6922" max="7168" width="9.109375" style="244"/>
    <col min="7169" max="7169" width="8.109375" style="244" customWidth="1"/>
    <col min="7170" max="7170" width="41" style="244" customWidth="1"/>
    <col min="7171" max="7171" width="32.88671875" style="244" customWidth="1"/>
    <col min="7172" max="7172" width="17.88671875" style="244" customWidth="1"/>
    <col min="7173" max="7173" width="23.109375" style="244" customWidth="1"/>
    <col min="7174" max="7174" width="12.44140625" style="244" customWidth="1"/>
    <col min="7175" max="7175" width="12.88671875" style="244" customWidth="1"/>
    <col min="7176" max="7176" width="16.109375" style="244" customWidth="1"/>
    <col min="7177" max="7177" width="18" style="244" customWidth="1"/>
    <col min="7178" max="7424" width="9.109375" style="244"/>
    <col min="7425" max="7425" width="8.109375" style="244" customWidth="1"/>
    <col min="7426" max="7426" width="41" style="244" customWidth="1"/>
    <col min="7427" max="7427" width="32.88671875" style="244" customWidth="1"/>
    <col min="7428" max="7428" width="17.88671875" style="244" customWidth="1"/>
    <col min="7429" max="7429" width="23.109375" style="244" customWidth="1"/>
    <col min="7430" max="7430" width="12.44140625" style="244" customWidth="1"/>
    <col min="7431" max="7431" width="12.88671875" style="244" customWidth="1"/>
    <col min="7432" max="7432" width="16.109375" style="244" customWidth="1"/>
    <col min="7433" max="7433" width="18" style="244" customWidth="1"/>
    <col min="7434" max="7680" width="9.109375" style="244"/>
    <col min="7681" max="7681" width="8.109375" style="244" customWidth="1"/>
    <col min="7682" max="7682" width="41" style="244" customWidth="1"/>
    <col min="7683" max="7683" width="32.88671875" style="244" customWidth="1"/>
    <col min="7684" max="7684" width="17.88671875" style="244" customWidth="1"/>
    <col min="7685" max="7685" width="23.109375" style="244" customWidth="1"/>
    <col min="7686" max="7686" width="12.44140625" style="244" customWidth="1"/>
    <col min="7687" max="7687" width="12.88671875" style="244" customWidth="1"/>
    <col min="7688" max="7688" width="16.109375" style="244" customWidth="1"/>
    <col min="7689" max="7689" width="18" style="244" customWidth="1"/>
    <col min="7690" max="7936" width="9.109375" style="244"/>
    <col min="7937" max="7937" width="8.109375" style="244" customWidth="1"/>
    <col min="7938" max="7938" width="41" style="244" customWidth="1"/>
    <col min="7939" max="7939" width="32.88671875" style="244" customWidth="1"/>
    <col min="7940" max="7940" width="17.88671875" style="244" customWidth="1"/>
    <col min="7941" max="7941" width="23.109375" style="244" customWidth="1"/>
    <col min="7942" max="7942" width="12.44140625" style="244" customWidth="1"/>
    <col min="7943" max="7943" width="12.88671875" style="244" customWidth="1"/>
    <col min="7944" max="7944" width="16.109375" style="244" customWidth="1"/>
    <col min="7945" max="7945" width="18" style="244" customWidth="1"/>
    <col min="7946" max="8192" width="9.109375" style="244"/>
    <col min="8193" max="8193" width="8.109375" style="244" customWidth="1"/>
    <col min="8194" max="8194" width="41" style="244" customWidth="1"/>
    <col min="8195" max="8195" width="32.88671875" style="244" customWidth="1"/>
    <col min="8196" max="8196" width="17.88671875" style="244" customWidth="1"/>
    <col min="8197" max="8197" width="23.109375" style="244" customWidth="1"/>
    <col min="8198" max="8198" width="12.44140625" style="244" customWidth="1"/>
    <col min="8199" max="8199" width="12.88671875" style="244" customWidth="1"/>
    <col min="8200" max="8200" width="16.109375" style="244" customWidth="1"/>
    <col min="8201" max="8201" width="18" style="244" customWidth="1"/>
    <col min="8202" max="8448" width="9.109375" style="244"/>
    <col min="8449" max="8449" width="8.109375" style="244" customWidth="1"/>
    <col min="8450" max="8450" width="41" style="244" customWidth="1"/>
    <col min="8451" max="8451" width="32.88671875" style="244" customWidth="1"/>
    <col min="8452" max="8452" width="17.88671875" style="244" customWidth="1"/>
    <col min="8453" max="8453" width="23.109375" style="244" customWidth="1"/>
    <col min="8454" max="8454" width="12.44140625" style="244" customWidth="1"/>
    <col min="8455" max="8455" width="12.88671875" style="244" customWidth="1"/>
    <col min="8456" max="8456" width="16.109375" style="244" customWidth="1"/>
    <col min="8457" max="8457" width="18" style="244" customWidth="1"/>
    <col min="8458" max="8704" width="9.109375" style="244"/>
    <col min="8705" max="8705" width="8.109375" style="244" customWidth="1"/>
    <col min="8706" max="8706" width="41" style="244" customWidth="1"/>
    <col min="8707" max="8707" width="32.88671875" style="244" customWidth="1"/>
    <col min="8708" max="8708" width="17.88671875" style="244" customWidth="1"/>
    <col min="8709" max="8709" width="23.109375" style="244" customWidth="1"/>
    <col min="8710" max="8710" width="12.44140625" style="244" customWidth="1"/>
    <col min="8711" max="8711" width="12.88671875" style="244" customWidth="1"/>
    <col min="8712" max="8712" width="16.109375" style="244" customWidth="1"/>
    <col min="8713" max="8713" width="18" style="244" customWidth="1"/>
    <col min="8714" max="8960" width="9.109375" style="244"/>
    <col min="8961" max="8961" width="8.109375" style="244" customWidth="1"/>
    <col min="8962" max="8962" width="41" style="244" customWidth="1"/>
    <col min="8963" max="8963" width="32.88671875" style="244" customWidth="1"/>
    <col min="8964" max="8964" width="17.88671875" style="244" customWidth="1"/>
    <col min="8965" max="8965" width="23.109375" style="244" customWidth="1"/>
    <col min="8966" max="8966" width="12.44140625" style="244" customWidth="1"/>
    <col min="8967" max="8967" width="12.88671875" style="244" customWidth="1"/>
    <col min="8968" max="8968" width="16.109375" style="244" customWidth="1"/>
    <col min="8969" max="8969" width="18" style="244" customWidth="1"/>
    <col min="8970" max="9216" width="9.109375" style="244"/>
    <col min="9217" max="9217" width="8.109375" style="244" customWidth="1"/>
    <col min="9218" max="9218" width="41" style="244" customWidth="1"/>
    <col min="9219" max="9219" width="32.88671875" style="244" customWidth="1"/>
    <col min="9220" max="9220" width="17.88671875" style="244" customWidth="1"/>
    <col min="9221" max="9221" width="23.109375" style="244" customWidth="1"/>
    <col min="9222" max="9222" width="12.44140625" style="244" customWidth="1"/>
    <col min="9223" max="9223" width="12.88671875" style="244" customWidth="1"/>
    <col min="9224" max="9224" width="16.109375" style="244" customWidth="1"/>
    <col min="9225" max="9225" width="18" style="244" customWidth="1"/>
    <col min="9226" max="9472" width="9.109375" style="244"/>
    <col min="9473" max="9473" width="8.109375" style="244" customWidth="1"/>
    <col min="9474" max="9474" width="41" style="244" customWidth="1"/>
    <col min="9475" max="9475" width="32.88671875" style="244" customWidth="1"/>
    <col min="9476" max="9476" width="17.88671875" style="244" customWidth="1"/>
    <col min="9477" max="9477" width="23.109375" style="244" customWidth="1"/>
    <col min="9478" max="9478" width="12.44140625" style="244" customWidth="1"/>
    <col min="9479" max="9479" width="12.88671875" style="244" customWidth="1"/>
    <col min="9480" max="9480" width="16.109375" style="244" customWidth="1"/>
    <col min="9481" max="9481" width="18" style="244" customWidth="1"/>
    <col min="9482" max="9728" width="9.109375" style="244"/>
    <col min="9729" max="9729" width="8.109375" style="244" customWidth="1"/>
    <col min="9730" max="9730" width="41" style="244" customWidth="1"/>
    <col min="9731" max="9731" width="32.88671875" style="244" customWidth="1"/>
    <col min="9732" max="9732" width="17.88671875" style="244" customWidth="1"/>
    <col min="9733" max="9733" width="23.109375" style="244" customWidth="1"/>
    <col min="9734" max="9734" width="12.44140625" style="244" customWidth="1"/>
    <col min="9735" max="9735" width="12.88671875" style="244" customWidth="1"/>
    <col min="9736" max="9736" width="16.109375" style="244" customWidth="1"/>
    <col min="9737" max="9737" width="18" style="244" customWidth="1"/>
    <col min="9738" max="9984" width="9.109375" style="244"/>
    <col min="9985" max="9985" width="8.109375" style="244" customWidth="1"/>
    <col min="9986" max="9986" width="41" style="244" customWidth="1"/>
    <col min="9987" max="9987" width="32.88671875" style="244" customWidth="1"/>
    <col min="9988" max="9988" width="17.88671875" style="244" customWidth="1"/>
    <col min="9989" max="9989" width="23.109375" style="244" customWidth="1"/>
    <col min="9990" max="9990" width="12.44140625" style="244" customWidth="1"/>
    <col min="9991" max="9991" width="12.88671875" style="244" customWidth="1"/>
    <col min="9992" max="9992" width="16.109375" style="244" customWidth="1"/>
    <col min="9993" max="9993" width="18" style="244" customWidth="1"/>
    <col min="9994" max="10240" width="9.109375" style="244"/>
    <col min="10241" max="10241" width="8.109375" style="244" customWidth="1"/>
    <col min="10242" max="10242" width="41" style="244" customWidth="1"/>
    <col min="10243" max="10243" width="32.88671875" style="244" customWidth="1"/>
    <col min="10244" max="10244" width="17.88671875" style="244" customWidth="1"/>
    <col min="10245" max="10245" width="23.109375" style="244" customWidth="1"/>
    <col min="10246" max="10246" width="12.44140625" style="244" customWidth="1"/>
    <col min="10247" max="10247" width="12.88671875" style="244" customWidth="1"/>
    <col min="10248" max="10248" width="16.109375" style="244" customWidth="1"/>
    <col min="10249" max="10249" width="18" style="244" customWidth="1"/>
    <col min="10250" max="10496" width="9.109375" style="244"/>
    <col min="10497" max="10497" width="8.109375" style="244" customWidth="1"/>
    <col min="10498" max="10498" width="41" style="244" customWidth="1"/>
    <col min="10499" max="10499" width="32.88671875" style="244" customWidth="1"/>
    <col min="10500" max="10500" width="17.88671875" style="244" customWidth="1"/>
    <col min="10501" max="10501" width="23.109375" style="244" customWidth="1"/>
    <col min="10502" max="10502" width="12.44140625" style="244" customWidth="1"/>
    <col min="10503" max="10503" width="12.88671875" style="244" customWidth="1"/>
    <col min="10504" max="10504" width="16.109375" style="244" customWidth="1"/>
    <col min="10505" max="10505" width="18" style="244" customWidth="1"/>
    <col min="10506" max="10752" width="9.109375" style="244"/>
    <col min="10753" max="10753" width="8.109375" style="244" customWidth="1"/>
    <col min="10754" max="10754" width="41" style="244" customWidth="1"/>
    <col min="10755" max="10755" width="32.88671875" style="244" customWidth="1"/>
    <col min="10756" max="10756" width="17.88671875" style="244" customWidth="1"/>
    <col min="10757" max="10757" width="23.109375" style="244" customWidth="1"/>
    <col min="10758" max="10758" width="12.44140625" style="244" customWidth="1"/>
    <col min="10759" max="10759" width="12.88671875" style="244" customWidth="1"/>
    <col min="10760" max="10760" width="16.109375" style="244" customWidth="1"/>
    <col min="10761" max="10761" width="18" style="244" customWidth="1"/>
    <col min="10762" max="11008" width="9.109375" style="244"/>
    <col min="11009" max="11009" width="8.109375" style="244" customWidth="1"/>
    <col min="11010" max="11010" width="41" style="244" customWidth="1"/>
    <col min="11011" max="11011" width="32.88671875" style="244" customWidth="1"/>
    <col min="11012" max="11012" width="17.88671875" style="244" customWidth="1"/>
    <col min="11013" max="11013" width="23.109375" style="244" customWidth="1"/>
    <col min="11014" max="11014" width="12.44140625" style="244" customWidth="1"/>
    <col min="11015" max="11015" width="12.88671875" style="244" customWidth="1"/>
    <col min="11016" max="11016" width="16.109375" style="244" customWidth="1"/>
    <col min="11017" max="11017" width="18" style="244" customWidth="1"/>
    <col min="11018" max="11264" width="9.109375" style="244"/>
    <col min="11265" max="11265" width="8.109375" style="244" customWidth="1"/>
    <col min="11266" max="11266" width="41" style="244" customWidth="1"/>
    <col min="11267" max="11267" width="32.88671875" style="244" customWidth="1"/>
    <col min="11268" max="11268" width="17.88671875" style="244" customWidth="1"/>
    <col min="11269" max="11269" width="23.109375" style="244" customWidth="1"/>
    <col min="11270" max="11270" width="12.44140625" style="244" customWidth="1"/>
    <col min="11271" max="11271" width="12.88671875" style="244" customWidth="1"/>
    <col min="11272" max="11272" width="16.109375" style="244" customWidth="1"/>
    <col min="11273" max="11273" width="18" style="244" customWidth="1"/>
    <col min="11274" max="11520" width="9.109375" style="244"/>
    <col min="11521" max="11521" width="8.109375" style="244" customWidth="1"/>
    <col min="11522" max="11522" width="41" style="244" customWidth="1"/>
    <col min="11523" max="11523" width="32.88671875" style="244" customWidth="1"/>
    <col min="11524" max="11524" width="17.88671875" style="244" customWidth="1"/>
    <col min="11525" max="11525" width="23.109375" style="244" customWidth="1"/>
    <col min="11526" max="11526" width="12.44140625" style="244" customWidth="1"/>
    <col min="11527" max="11527" width="12.88671875" style="244" customWidth="1"/>
    <col min="11528" max="11528" width="16.109375" style="244" customWidth="1"/>
    <col min="11529" max="11529" width="18" style="244" customWidth="1"/>
    <col min="11530" max="11776" width="9.109375" style="244"/>
    <col min="11777" max="11777" width="8.109375" style="244" customWidth="1"/>
    <col min="11778" max="11778" width="41" style="244" customWidth="1"/>
    <col min="11779" max="11779" width="32.88671875" style="244" customWidth="1"/>
    <col min="11780" max="11780" width="17.88671875" style="244" customWidth="1"/>
    <col min="11781" max="11781" width="23.109375" style="244" customWidth="1"/>
    <col min="11782" max="11782" width="12.44140625" style="244" customWidth="1"/>
    <col min="11783" max="11783" width="12.88671875" style="244" customWidth="1"/>
    <col min="11784" max="11784" width="16.109375" style="244" customWidth="1"/>
    <col min="11785" max="11785" width="18" style="244" customWidth="1"/>
    <col min="11786" max="12032" width="9.109375" style="244"/>
    <col min="12033" max="12033" width="8.109375" style="244" customWidth="1"/>
    <col min="12034" max="12034" width="41" style="244" customWidth="1"/>
    <col min="12035" max="12035" width="32.88671875" style="244" customWidth="1"/>
    <col min="12036" max="12036" width="17.88671875" style="244" customWidth="1"/>
    <col min="12037" max="12037" width="23.109375" style="244" customWidth="1"/>
    <col min="12038" max="12038" width="12.44140625" style="244" customWidth="1"/>
    <col min="12039" max="12039" width="12.88671875" style="244" customWidth="1"/>
    <col min="12040" max="12040" width="16.109375" style="244" customWidth="1"/>
    <col min="12041" max="12041" width="18" style="244" customWidth="1"/>
    <col min="12042" max="12288" width="9.109375" style="244"/>
    <col min="12289" max="12289" width="8.109375" style="244" customWidth="1"/>
    <col min="12290" max="12290" width="41" style="244" customWidth="1"/>
    <col min="12291" max="12291" width="32.88671875" style="244" customWidth="1"/>
    <col min="12292" max="12292" width="17.88671875" style="244" customWidth="1"/>
    <col min="12293" max="12293" width="23.109375" style="244" customWidth="1"/>
    <col min="12294" max="12294" width="12.44140625" style="244" customWidth="1"/>
    <col min="12295" max="12295" width="12.88671875" style="244" customWidth="1"/>
    <col min="12296" max="12296" width="16.109375" style="244" customWidth="1"/>
    <col min="12297" max="12297" width="18" style="244" customWidth="1"/>
    <col min="12298" max="12544" width="9.109375" style="244"/>
    <col min="12545" max="12545" width="8.109375" style="244" customWidth="1"/>
    <col min="12546" max="12546" width="41" style="244" customWidth="1"/>
    <col min="12547" max="12547" width="32.88671875" style="244" customWidth="1"/>
    <col min="12548" max="12548" width="17.88671875" style="244" customWidth="1"/>
    <col min="12549" max="12549" width="23.109375" style="244" customWidth="1"/>
    <col min="12550" max="12550" width="12.44140625" style="244" customWidth="1"/>
    <col min="12551" max="12551" width="12.88671875" style="244" customWidth="1"/>
    <col min="12552" max="12552" width="16.109375" style="244" customWidth="1"/>
    <col min="12553" max="12553" width="18" style="244" customWidth="1"/>
    <col min="12554" max="12800" width="9.109375" style="244"/>
    <col min="12801" max="12801" width="8.109375" style="244" customWidth="1"/>
    <col min="12802" max="12802" width="41" style="244" customWidth="1"/>
    <col min="12803" max="12803" width="32.88671875" style="244" customWidth="1"/>
    <col min="12804" max="12804" width="17.88671875" style="244" customWidth="1"/>
    <col min="12805" max="12805" width="23.109375" style="244" customWidth="1"/>
    <col min="12806" max="12806" width="12.44140625" style="244" customWidth="1"/>
    <col min="12807" max="12807" width="12.88671875" style="244" customWidth="1"/>
    <col min="12808" max="12808" width="16.109375" style="244" customWidth="1"/>
    <col min="12809" max="12809" width="18" style="244" customWidth="1"/>
    <col min="12810" max="13056" width="9.109375" style="244"/>
    <col min="13057" max="13057" width="8.109375" style="244" customWidth="1"/>
    <col min="13058" max="13058" width="41" style="244" customWidth="1"/>
    <col min="13059" max="13059" width="32.88671875" style="244" customWidth="1"/>
    <col min="13060" max="13060" width="17.88671875" style="244" customWidth="1"/>
    <col min="13061" max="13061" width="23.109375" style="244" customWidth="1"/>
    <col min="13062" max="13062" width="12.44140625" style="244" customWidth="1"/>
    <col min="13063" max="13063" width="12.88671875" style="244" customWidth="1"/>
    <col min="13064" max="13064" width="16.109375" style="244" customWidth="1"/>
    <col min="13065" max="13065" width="18" style="244" customWidth="1"/>
    <col min="13066" max="13312" width="9.109375" style="244"/>
    <col min="13313" max="13313" width="8.109375" style="244" customWidth="1"/>
    <col min="13314" max="13314" width="41" style="244" customWidth="1"/>
    <col min="13315" max="13315" width="32.88671875" style="244" customWidth="1"/>
    <col min="13316" max="13316" width="17.88671875" style="244" customWidth="1"/>
    <col min="13317" max="13317" width="23.109375" style="244" customWidth="1"/>
    <col min="13318" max="13318" width="12.44140625" style="244" customWidth="1"/>
    <col min="13319" max="13319" width="12.88671875" style="244" customWidth="1"/>
    <col min="13320" max="13320" width="16.109375" style="244" customWidth="1"/>
    <col min="13321" max="13321" width="18" style="244" customWidth="1"/>
    <col min="13322" max="13568" width="9.109375" style="244"/>
    <col min="13569" max="13569" width="8.109375" style="244" customWidth="1"/>
    <col min="13570" max="13570" width="41" style="244" customWidth="1"/>
    <col min="13571" max="13571" width="32.88671875" style="244" customWidth="1"/>
    <col min="13572" max="13572" width="17.88671875" style="244" customWidth="1"/>
    <col min="13573" max="13573" width="23.109375" style="244" customWidth="1"/>
    <col min="13574" max="13574" width="12.44140625" style="244" customWidth="1"/>
    <col min="13575" max="13575" width="12.88671875" style="244" customWidth="1"/>
    <col min="13576" max="13576" width="16.109375" style="244" customWidth="1"/>
    <col min="13577" max="13577" width="18" style="244" customWidth="1"/>
    <col min="13578" max="13824" width="9.109375" style="244"/>
    <col min="13825" max="13825" width="8.109375" style="244" customWidth="1"/>
    <col min="13826" max="13826" width="41" style="244" customWidth="1"/>
    <col min="13827" max="13827" width="32.88671875" style="244" customWidth="1"/>
    <col min="13828" max="13828" width="17.88671875" style="244" customWidth="1"/>
    <col min="13829" max="13829" width="23.109375" style="244" customWidth="1"/>
    <col min="13830" max="13830" width="12.44140625" style="244" customWidth="1"/>
    <col min="13831" max="13831" width="12.88671875" style="244" customWidth="1"/>
    <col min="13832" max="13832" width="16.109375" style="244" customWidth="1"/>
    <col min="13833" max="13833" width="18" style="244" customWidth="1"/>
    <col min="13834" max="14080" width="9.109375" style="244"/>
    <col min="14081" max="14081" width="8.109375" style="244" customWidth="1"/>
    <col min="14082" max="14082" width="41" style="244" customWidth="1"/>
    <col min="14083" max="14083" width="32.88671875" style="244" customWidth="1"/>
    <col min="14084" max="14084" width="17.88671875" style="244" customWidth="1"/>
    <col min="14085" max="14085" width="23.109375" style="244" customWidth="1"/>
    <col min="14086" max="14086" width="12.44140625" style="244" customWidth="1"/>
    <col min="14087" max="14087" width="12.88671875" style="244" customWidth="1"/>
    <col min="14088" max="14088" width="16.109375" style="244" customWidth="1"/>
    <col min="14089" max="14089" width="18" style="244" customWidth="1"/>
    <col min="14090" max="14336" width="9.109375" style="244"/>
    <col min="14337" max="14337" width="8.109375" style="244" customWidth="1"/>
    <col min="14338" max="14338" width="41" style="244" customWidth="1"/>
    <col min="14339" max="14339" width="32.88671875" style="244" customWidth="1"/>
    <col min="14340" max="14340" width="17.88671875" style="244" customWidth="1"/>
    <col min="14341" max="14341" width="23.109375" style="244" customWidth="1"/>
    <col min="14342" max="14342" width="12.44140625" style="244" customWidth="1"/>
    <col min="14343" max="14343" width="12.88671875" style="244" customWidth="1"/>
    <col min="14344" max="14344" width="16.109375" style="244" customWidth="1"/>
    <col min="14345" max="14345" width="18" style="244" customWidth="1"/>
    <col min="14346" max="14592" width="9.109375" style="244"/>
    <col min="14593" max="14593" width="8.109375" style="244" customWidth="1"/>
    <col min="14594" max="14594" width="41" style="244" customWidth="1"/>
    <col min="14595" max="14595" width="32.88671875" style="244" customWidth="1"/>
    <col min="14596" max="14596" width="17.88671875" style="244" customWidth="1"/>
    <col min="14597" max="14597" width="23.109375" style="244" customWidth="1"/>
    <col min="14598" max="14598" width="12.44140625" style="244" customWidth="1"/>
    <col min="14599" max="14599" width="12.88671875" style="244" customWidth="1"/>
    <col min="14600" max="14600" width="16.109375" style="244" customWidth="1"/>
    <col min="14601" max="14601" width="18" style="244" customWidth="1"/>
    <col min="14602" max="14848" width="9.109375" style="244"/>
    <col min="14849" max="14849" width="8.109375" style="244" customWidth="1"/>
    <col min="14850" max="14850" width="41" style="244" customWidth="1"/>
    <col min="14851" max="14851" width="32.88671875" style="244" customWidth="1"/>
    <col min="14852" max="14852" width="17.88671875" style="244" customWidth="1"/>
    <col min="14853" max="14853" width="23.109375" style="244" customWidth="1"/>
    <col min="14854" max="14854" width="12.44140625" style="244" customWidth="1"/>
    <col min="14855" max="14855" width="12.88671875" style="244" customWidth="1"/>
    <col min="14856" max="14856" width="16.109375" style="244" customWidth="1"/>
    <col min="14857" max="14857" width="18" style="244" customWidth="1"/>
    <col min="14858" max="15104" width="9.109375" style="244"/>
    <col min="15105" max="15105" width="8.109375" style="244" customWidth="1"/>
    <col min="15106" max="15106" width="41" style="244" customWidth="1"/>
    <col min="15107" max="15107" width="32.88671875" style="244" customWidth="1"/>
    <col min="15108" max="15108" width="17.88671875" style="244" customWidth="1"/>
    <col min="15109" max="15109" width="23.109375" style="244" customWidth="1"/>
    <col min="15110" max="15110" width="12.44140625" style="244" customWidth="1"/>
    <col min="15111" max="15111" width="12.88671875" style="244" customWidth="1"/>
    <col min="15112" max="15112" width="16.109375" style="244" customWidth="1"/>
    <col min="15113" max="15113" width="18" style="244" customWidth="1"/>
    <col min="15114" max="15360" width="9.109375" style="244"/>
    <col min="15361" max="15361" width="8.109375" style="244" customWidth="1"/>
    <col min="15362" max="15362" width="41" style="244" customWidth="1"/>
    <col min="15363" max="15363" width="32.88671875" style="244" customWidth="1"/>
    <col min="15364" max="15364" width="17.88671875" style="244" customWidth="1"/>
    <col min="15365" max="15365" width="23.109375" style="244" customWidth="1"/>
    <col min="15366" max="15366" width="12.44140625" style="244" customWidth="1"/>
    <col min="15367" max="15367" width="12.88671875" style="244" customWidth="1"/>
    <col min="15368" max="15368" width="16.109375" style="244" customWidth="1"/>
    <col min="15369" max="15369" width="18" style="244" customWidth="1"/>
    <col min="15370" max="15616" width="9.109375" style="244"/>
    <col min="15617" max="15617" width="8.109375" style="244" customWidth="1"/>
    <col min="15618" max="15618" width="41" style="244" customWidth="1"/>
    <col min="15619" max="15619" width="32.88671875" style="244" customWidth="1"/>
    <col min="15620" max="15620" width="17.88671875" style="244" customWidth="1"/>
    <col min="15621" max="15621" width="23.109375" style="244" customWidth="1"/>
    <col min="15622" max="15622" width="12.44140625" style="244" customWidth="1"/>
    <col min="15623" max="15623" width="12.88671875" style="244" customWidth="1"/>
    <col min="15624" max="15624" width="16.109375" style="244" customWidth="1"/>
    <col min="15625" max="15625" width="18" style="244" customWidth="1"/>
    <col min="15626" max="15872" width="9.109375" style="244"/>
    <col min="15873" max="15873" width="8.109375" style="244" customWidth="1"/>
    <col min="15874" max="15874" width="41" style="244" customWidth="1"/>
    <col min="15875" max="15875" width="32.88671875" style="244" customWidth="1"/>
    <col min="15876" max="15876" width="17.88671875" style="244" customWidth="1"/>
    <col min="15877" max="15877" width="23.109375" style="244" customWidth="1"/>
    <col min="15878" max="15878" width="12.44140625" style="244" customWidth="1"/>
    <col min="15879" max="15879" width="12.88671875" style="244" customWidth="1"/>
    <col min="15880" max="15880" width="16.109375" style="244" customWidth="1"/>
    <col min="15881" max="15881" width="18" style="244" customWidth="1"/>
    <col min="15882" max="16128" width="9.109375" style="244"/>
    <col min="16129" max="16129" width="8.109375" style="244" customWidth="1"/>
    <col min="16130" max="16130" width="41" style="244" customWidth="1"/>
    <col min="16131" max="16131" width="32.88671875" style="244" customWidth="1"/>
    <col min="16132" max="16132" width="17.88671875" style="244" customWidth="1"/>
    <col min="16133" max="16133" width="23.109375" style="244" customWidth="1"/>
    <col min="16134" max="16134" width="12.44140625" style="244" customWidth="1"/>
    <col min="16135" max="16135" width="12.88671875" style="244" customWidth="1"/>
    <col min="16136" max="16136" width="16.109375" style="244" customWidth="1"/>
    <col min="16137" max="16137" width="18" style="244" customWidth="1"/>
    <col min="16138" max="16384" width="9.109375" style="244"/>
  </cols>
  <sheetData>
    <row r="1" spans="1:9" x14ac:dyDescent="0.3">
      <c r="A1" s="474" t="s">
        <v>540</v>
      </c>
      <c r="B1" s="514"/>
      <c r="C1" s="514"/>
      <c r="D1" s="514"/>
      <c r="E1" s="514"/>
      <c r="F1" s="514"/>
      <c r="G1" s="514"/>
      <c r="H1" s="514"/>
      <c r="I1" s="514"/>
    </row>
    <row r="2" spans="1:9" s="246" customFormat="1" ht="86.25" customHeight="1" x14ac:dyDescent="0.3">
      <c r="A2" s="245" t="s">
        <v>541</v>
      </c>
      <c r="B2" s="245" t="s">
        <v>68</v>
      </c>
      <c r="C2" s="245" t="s">
        <v>542</v>
      </c>
      <c r="D2" s="245" t="s">
        <v>543</v>
      </c>
      <c r="E2" s="245" t="s">
        <v>544</v>
      </c>
      <c r="F2" s="245" t="s">
        <v>545</v>
      </c>
      <c r="G2" s="245" t="s">
        <v>546</v>
      </c>
      <c r="H2" s="245" t="s">
        <v>547</v>
      </c>
      <c r="I2" s="245" t="s">
        <v>548</v>
      </c>
    </row>
    <row r="3" spans="1:9" x14ac:dyDescent="0.3">
      <c r="A3" s="247">
        <v>1</v>
      </c>
      <c r="B3" s="247">
        <v>2</v>
      </c>
      <c r="C3" s="247">
        <v>3</v>
      </c>
      <c r="D3" s="247">
        <v>4</v>
      </c>
      <c r="E3" s="247">
        <v>5</v>
      </c>
      <c r="F3" s="247">
        <v>6</v>
      </c>
      <c r="G3" s="247">
        <v>7</v>
      </c>
      <c r="H3" s="247">
        <v>8</v>
      </c>
      <c r="I3" s="247">
        <v>9</v>
      </c>
    </row>
    <row r="4" spans="1:9" ht="31.2" x14ac:dyDescent="0.3">
      <c r="A4" s="245" t="s">
        <v>549</v>
      </c>
      <c r="B4" s="248" t="s">
        <v>550</v>
      </c>
      <c r="C4" s="249">
        <v>18353365</v>
      </c>
      <c r="D4" s="249">
        <v>586311155</v>
      </c>
      <c r="E4" s="249">
        <v>51334651</v>
      </c>
      <c r="F4" s="249">
        <v>0</v>
      </c>
      <c r="G4" s="249">
        <v>4837400</v>
      </c>
      <c r="H4" s="249">
        <v>0</v>
      </c>
      <c r="I4" s="249">
        <f>C4+D4+E4+G4</f>
        <v>660836571</v>
      </c>
    </row>
    <row r="5" spans="1:9" ht="31.2" x14ac:dyDescent="0.3">
      <c r="A5" s="268" t="s">
        <v>551</v>
      </c>
      <c r="B5" s="250" t="s">
        <v>552</v>
      </c>
      <c r="C5" s="251">
        <v>1160000</v>
      </c>
      <c r="D5" s="251">
        <v>0</v>
      </c>
      <c r="E5" s="251">
        <v>0</v>
      </c>
      <c r="F5" s="251">
        <v>0</v>
      </c>
      <c r="G5" s="251">
        <v>2560000</v>
      </c>
      <c r="H5" s="251">
        <v>0</v>
      </c>
      <c r="I5" s="251">
        <f>G5+C5</f>
        <v>3720000</v>
      </c>
    </row>
    <row r="6" spans="1:9" ht="31.2" x14ac:dyDescent="0.3">
      <c r="A6" s="393" t="s">
        <v>553</v>
      </c>
      <c r="B6" s="250" t="s">
        <v>554</v>
      </c>
      <c r="C6" s="251">
        <v>0</v>
      </c>
      <c r="D6" s="251">
        <v>2500000</v>
      </c>
      <c r="E6" s="251">
        <v>14306028</v>
      </c>
      <c r="F6" s="251">
        <v>0</v>
      </c>
      <c r="G6" s="251">
        <v>0</v>
      </c>
      <c r="H6" s="251">
        <v>0</v>
      </c>
      <c r="I6" s="251">
        <f>D6+E6</f>
        <v>16806028</v>
      </c>
    </row>
    <row r="7" spans="1:9" x14ac:dyDescent="0.3">
      <c r="A7" s="269" t="s">
        <v>591</v>
      </c>
      <c r="B7" s="250" t="s">
        <v>850</v>
      </c>
      <c r="C7" s="251">
        <v>0</v>
      </c>
      <c r="D7" s="251">
        <v>0</v>
      </c>
      <c r="E7" s="251">
        <v>1420000</v>
      </c>
      <c r="F7" s="251">
        <v>0</v>
      </c>
      <c r="G7" s="251">
        <v>0</v>
      </c>
      <c r="H7" s="251">
        <v>0</v>
      </c>
      <c r="I7" s="251">
        <f>D7+E7</f>
        <v>1420000</v>
      </c>
    </row>
    <row r="8" spans="1:9" x14ac:dyDescent="0.3">
      <c r="A8" s="245" t="s">
        <v>556</v>
      </c>
      <c r="B8" s="248" t="s">
        <v>557</v>
      </c>
      <c r="C8" s="249">
        <f>SUM(C5:C7)</f>
        <v>1160000</v>
      </c>
      <c r="D8" s="249">
        <f>SUM(D5:D7)</f>
        <v>2500000</v>
      </c>
      <c r="E8" s="249">
        <f>SUM(E5:E7)</f>
        <v>15726028</v>
      </c>
      <c r="F8" s="249">
        <f>SUM(F7:F7)</f>
        <v>0</v>
      </c>
      <c r="G8" s="249">
        <f>SUM(G5:G7)</f>
        <v>2560000</v>
      </c>
      <c r="H8" s="249">
        <f>SUM(H7:H7)</f>
        <v>0</v>
      </c>
      <c r="I8" s="249">
        <f>SUM(I5:I7)</f>
        <v>21946028</v>
      </c>
    </row>
    <row r="9" spans="1:9" x14ac:dyDescent="0.3">
      <c r="A9" s="245" t="s">
        <v>559</v>
      </c>
      <c r="B9" s="248" t="s">
        <v>560</v>
      </c>
      <c r="C9" s="249">
        <f t="shared" ref="C9:I9" si="0">C4+C8</f>
        <v>19513365</v>
      </c>
      <c r="D9" s="249">
        <f t="shared" si="0"/>
        <v>588811155</v>
      </c>
      <c r="E9" s="249">
        <f t="shared" si="0"/>
        <v>67060679</v>
      </c>
      <c r="F9" s="249">
        <f t="shared" si="0"/>
        <v>0</v>
      </c>
      <c r="G9" s="249">
        <f t="shared" si="0"/>
        <v>7397400</v>
      </c>
      <c r="H9" s="249">
        <f t="shared" si="0"/>
        <v>0</v>
      </c>
      <c r="I9" s="249">
        <f t="shared" si="0"/>
        <v>682782599</v>
      </c>
    </row>
    <row r="10" spans="1:9" ht="31.2" x14ac:dyDescent="0.3">
      <c r="A10" s="245" t="s">
        <v>561</v>
      </c>
      <c r="B10" s="248" t="s">
        <v>562</v>
      </c>
      <c r="C10" s="249">
        <v>12813365</v>
      </c>
      <c r="D10" s="249">
        <v>223508325</v>
      </c>
      <c r="E10" s="249">
        <v>47044225</v>
      </c>
      <c r="F10" s="249">
        <v>0</v>
      </c>
      <c r="G10" s="249">
        <v>0</v>
      </c>
      <c r="H10" s="249">
        <v>0</v>
      </c>
      <c r="I10" s="249">
        <f>C10+D10+E10</f>
        <v>283365915</v>
      </c>
    </row>
    <row r="11" spans="1:9" ht="31.2" x14ac:dyDescent="0.3">
      <c r="A11" s="247" t="s">
        <v>563</v>
      </c>
      <c r="B11" s="250" t="s">
        <v>564</v>
      </c>
      <c r="C11" s="251">
        <v>0</v>
      </c>
      <c r="D11" s="251">
        <v>13963061</v>
      </c>
      <c r="E11" s="251">
        <v>3195477</v>
      </c>
      <c r="F11" s="251">
        <v>0</v>
      </c>
      <c r="G11" s="251">
        <v>0</v>
      </c>
      <c r="H11" s="251">
        <v>0</v>
      </c>
      <c r="I11" s="251">
        <f>C11+D11+E11</f>
        <v>17158538</v>
      </c>
    </row>
    <row r="12" spans="1:9" ht="31.2" x14ac:dyDescent="0.3">
      <c r="A12" s="245" t="s">
        <v>565</v>
      </c>
      <c r="B12" s="248" t="s">
        <v>566</v>
      </c>
      <c r="C12" s="249">
        <f>C10+C11</f>
        <v>12813365</v>
      </c>
      <c r="D12" s="249">
        <f>D10+D11</f>
        <v>237471386</v>
      </c>
      <c r="E12" s="249">
        <f>E10+E11</f>
        <v>50239702</v>
      </c>
      <c r="F12" s="249">
        <f t="shared" ref="F12:I12" si="1">F10+F11</f>
        <v>0</v>
      </c>
      <c r="G12" s="249">
        <f t="shared" si="1"/>
        <v>0</v>
      </c>
      <c r="H12" s="249">
        <f t="shared" si="1"/>
        <v>0</v>
      </c>
      <c r="I12" s="249">
        <f t="shared" si="1"/>
        <v>300524453</v>
      </c>
    </row>
    <row r="13" spans="1:9" x14ac:dyDescent="0.3">
      <c r="A13" s="245" t="s">
        <v>567</v>
      </c>
      <c r="B13" s="248" t="s">
        <v>568</v>
      </c>
      <c r="C13" s="249">
        <f>C12</f>
        <v>12813365</v>
      </c>
      <c r="D13" s="249">
        <f>D12</f>
        <v>237471386</v>
      </c>
      <c r="E13" s="249">
        <f t="shared" ref="E13:I13" si="2">E12</f>
        <v>50239702</v>
      </c>
      <c r="F13" s="249">
        <f t="shared" si="2"/>
        <v>0</v>
      </c>
      <c r="G13" s="249">
        <f t="shared" si="2"/>
        <v>0</v>
      </c>
      <c r="H13" s="249">
        <f t="shared" si="2"/>
        <v>0</v>
      </c>
      <c r="I13" s="249">
        <f t="shared" si="2"/>
        <v>300524453</v>
      </c>
    </row>
    <row r="14" spans="1:9" x14ac:dyDescent="0.3">
      <c r="A14" s="245" t="s">
        <v>569</v>
      </c>
      <c r="B14" s="248" t="s">
        <v>570</v>
      </c>
      <c r="C14" s="249">
        <f>C9-C13</f>
        <v>6700000</v>
      </c>
      <c r="D14" s="249">
        <f>D9-D13</f>
        <v>351339769</v>
      </c>
      <c r="E14" s="249">
        <f t="shared" ref="E14:I14" si="3">E9-E13</f>
        <v>16820977</v>
      </c>
      <c r="F14" s="249">
        <f t="shared" si="3"/>
        <v>0</v>
      </c>
      <c r="G14" s="249">
        <f t="shared" si="3"/>
        <v>7397400</v>
      </c>
      <c r="H14" s="249">
        <f t="shared" si="3"/>
        <v>0</v>
      </c>
      <c r="I14" s="249">
        <f t="shared" si="3"/>
        <v>382258146</v>
      </c>
    </row>
    <row r="15" spans="1:9" ht="31.2" x14ac:dyDescent="0.3">
      <c r="A15" s="247" t="s">
        <v>571</v>
      </c>
      <c r="B15" s="250" t="s">
        <v>572</v>
      </c>
      <c r="C15" s="251">
        <v>12786865</v>
      </c>
      <c r="D15" s="251">
        <v>1713970</v>
      </c>
      <c r="E15" s="251">
        <v>45361683</v>
      </c>
      <c r="F15" s="251">
        <v>0</v>
      </c>
      <c r="G15" s="251">
        <v>0</v>
      </c>
      <c r="H15" s="251">
        <v>0</v>
      </c>
      <c r="I15" s="251">
        <f>C15+D15+E15</f>
        <v>59862518</v>
      </c>
    </row>
  </sheetData>
  <mergeCells count="1">
    <mergeCell ref="A1:I1"/>
  </mergeCells>
  <printOptions horizontalCentered="1"/>
  <pageMargins left="0.11811023622047245" right="0.11811023622047245" top="1.1417322834645669" bottom="0.74803149606299213" header="0.31496062992125984" footer="0.31496062992125984"/>
  <pageSetup paperSize="9" scale="98" orientation="landscape" r:id="rId1"/>
  <headerFooter>
    <oddHeader>&amp;L&amp;"Times New Roman,Normál"&amp;12Pécsely Község Önkormányzata &amp;C&amp;"Times New Roman,Normál"&amp;12 18. melléklet
az önkormányzat 2022. évi költségvetési gazdálkodási beszámolójáról szóló
4/2023. (V. 30.) önkormányzati rendelethez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A1:D47"/>
  <sheetViews>
    <sheetView view="pageLayout" zoomScaleNormal="100" workbookViewId="0">
      <selection activeCell="A28" sqref="A28:C28"/>
    </sheetView>
  </sheetViews>
  <sheetFormatPr defaultRowHeight="15.6" x14ac:dyDescent="0.3"/>
  <cols>
    <col min="1" max="1" width="40.109375" style="244" customWidth="1"/>
    <col min="2" max="2" width="32.109375" style="244" bestFit="1" customWidth="1"/>
    <col min="3" max="3" width="18.33203125" style="244" customWidth="1"/>
    <col min="4" max="4" width="18.33203125" style="244" bestFit="1" customWidth="1"/>
    <col min="5" max="256" width="9.109375" style="244"/>
    <col min="257" max="257" width="43.88671875" style="244" customWidth="1"/>
    <col min="258" max="258" width="33.33203125" style="244" customWidth="1"/>
    <col min="259" max="259" width="16" style="244" customWidth="1"/>
    <col min="260" max="512" width="9.109375" style="244"/>
    <col min="513" max="513" width="43.88671875" style="244" customWidth="1"/>
    <col min="514" max="514" width="33.33203125" style="244" customWidth="1"/>
    <col min="515" max="515" width="16" style="244" customWidth="1"/>
    <col min="516" max="768" width="9.109375" style="244"/>
    <col min="769" max="769" width="43.88671875" style="244" customWidth="1"/>
    <col min="770" max="770" width="33.33203125" style="244" customWidth="1"/>
    <col min="771" max="771" width="16" style="244" customWidth="1"/>
    <col min="772" max="1024" width="9.109375" style="244"/>
    <col min="1025" max="1025" width="43.88671875" style="244" customWidth="1"/>
    <col min="1026" max="1026" width="33.33203125" style="244" customWidth="1"/>
    <col min="1027" max="1027" width="16" style="244" customWidth="1"/>
    <col min="1028" max="1280" width="9.109375" style="244"/>
    <col min="1281" max="1281" width="43.88671875" style="244" customWidth="1"/>
    <col min="1282" max="1282" width="33.33203125" style="244" customWidth="1"/>
    <col min="1283" max="1283" width="16" style="244" customWidth="1"/>
    <col min="1284" max="1536" width="9.109375" style="244"/>
    <col min="1537" max="1537" width="43.88671875" style="244" customWidth="1"/>
    <col min="1538" max="1538" width="33.33203125" style="244" customWidth="1"/>
    <col min="1539" max="1539" width="16" style="244" customWidth="1"/>
    <col min="1540" max="1792" width="9.109375" style="244"/>
    <col min="1793" max="1793" width="43.88671875" style="244" customWidth="1"/>
    <col min="1794" max="1794" width="33.33203125" style="244" customWidth="1"/>
    <col min="1795" max="1795" width="16" style="244" customWidth="1"/>
    <col min="1796" max="2048" width="9.109375" style="244"/>
    <col min="2049" max="2049" width="43.88671875" style="244" customWidth="1"/>
    <col min="2050" max="2050" width="33.33203125" style="244" customWidth="1"/>
    <col min="2051" max="2051" width="16" style="244" customWidth="1"/>
    <col min="2052" max="2304" width="9.109375" style="244"/>
    <col min="2305" max="2305" width="43.88671875" style="244" customWidth="1"/>
    <col min="2306" max="2306" width="33.33203125" style="244" customWidth="1"/>
    <col min="2307" max="2307" width="16" style="244" customWidth="1"/>
    <col min="2308" max="2560" width="9.109375" style="244"/>
    <col min="2561" max="2561" width="43.88671875" style="244" customWidth="1"/>
    <col min="2562" max="2562" width="33.33203125" style="244" customWidth="1"/>
    <col min="2563" max="2563" width="16" style="244" customWidth="1"/>
    <col min="2564" max="2816" width="9.109375" style="244"/>
    <col min="2817" max="2817" width="43.88671875" style="244" customWidth="1"/>
    <col min="2818" max="2818" width="33.33203125" style="244" customWidth="1"/>
    <col min="2819" max="2819" width="16" style="244" customWidth="1"/>
    <col min="2820" max="3072" width="9.109375" style="244"/>
    <col min="3073" max="3073" width="43.88671875" style="244" customWidth="1"/>
    <col min="3074" max="3074" width="33.33203125" style="244" customWidth="1"/>
    <col min="3075" max="3075" width="16" style="244" customWidth="1"/>
    <col min="3076" max="3328" width="9.109375" style="244"/>
    <col min="3329" max="3329" width="43.88671875" style="244" customWidth="1"/>
    <col min="3330" max="3330" width="33.33203125" style="244" customWidth="1"/>
    <col min="3331" max="3331" width="16" style="244" customWidth="1"/>
    <col min="3332" max="3584" width="9.109375" style="244"/>
    <col min="3585" max="3585" width="43.88671875" style="244" customWidth="1"/>
    <col min="3586" max="3586" width="33.33203125" style="244" customWidth="1"/>
    <col min="3587" max="3587" width="16" style="244" customWidth="1"/>
    <col min="3588" max="3840" width="9.109375" style="244"/>
    <col min="3841" max="3841" width="43.88671875" style="244" customWidth="1"/>
    <col min="3842" max="3842" width="33.33203125" style="244" customWidth="1"/>
    <col min="3843" max="3843" width="16" style="244" customWidth="1"/>
    <col min="3844" max="4096" width="9.109375" style="244"/>
    <col min="4097" max="4097" width="43.88671875" style="244" customWidth="1"/>
    <col min="4098" max="4098" width="33.33203125" style="244" customWidth="1"/>
    <col min="4099" max="4099" width="16" style="244" customWidth="1"/>
    <col min="4100" max="4352" width="9.109375" style="244"/>
    <col min="4353" max="4353" width="43.88671875" style="244" customWidth="1"/>
    <col min="4354" max="4354" width="33.33203125" style="244" customWidth="1"/>
    <col min="4355" max="4355" width="16" style="244" customWidth="1"/>
    <col min="4356" max="4608" width="9.109375" style="244"/>
    <col min="4609" max="4609" width="43.88671875" style="244" customWidth="1"/>
    <col min="4610" max="4610" width="33.33203125" style="244" customWidth="1"/>
    <col min="4611" max="4611" width="16" style="244" customWidth="1"/>
    <col min="4612" max="4864" width="9.109375" style="244"/>
    <col min="4865" max="4865" width="43.88671875" style="244" customWidth="1"/>
    <col min="4866" max="4866" width="33.33203125" style="244" customWidth="1"/>
    <col min="4867" max="4867" width="16" style="244" customWidth="1"/>
    <col min="4868" max="5120" width="9.109375" style="244"/>
    <col min="5121" max="5121" width="43.88671875" style="244" customWidth="1"/>
    <col min="5122" max="5122" width="33.33203125" style="244" customWidth="1"/>
    <col min="5123" max="5123" width="16" style="244" customWidth="1"/>
    <col min="5124" max="5376" width="9.109375" style="244"/>
    <col min="5377" max="5377" width="43.88671875" style="244" customWidth="1"/>
    <col min="5378" max="5378" width="33.33203125" style="244" customWidth="1"/>
    <col min="5379" max="5379" width="16" style="244" customWidth="1"/>
    <col min="5380" max="5632" width="9.109375" style="244"/>
    <col min="5633" max="5633" width="43.88671875" style="244" customWidth="1"/>
    <col min="5634" max="5634" width="33.33203125" style="244" customWidth="1"/>
    <col min="5635" max="5635" width="16" style="244" customWidth="1"/>
    <col min="5636" max="5888" width="9.109375" style="244"/>
    <col min="5889" max="5889" width="43.88671875" style="244" customWidth="1"/>
    <col min="5890" max="5890" width="33.33203125" style="244" customWidth="1"/>
    <col min="5891" max="5891" width="16" style="244" customWidth="1"/>
    <col min="5892" max="6144" width="9.109375" style="244"/>
    <col min="6145" max="6145" width="43.88671875" style="244" customWidth="1"/>
    <col min="6146" max="6146" width="33.33203125" style="244" customWidth="1"/>
    <col min="6147" max="6147" width="16" style="244" customWidth="1"/>
    <col min="6148" max="6400" width="9.109375" style="244"/>
    <col min="6401" max="6401" width="43.88671875" style="244" customWidth="1"/>
    <col min="6402" max="6402" width="33.33203125" style="244" customWidth="1"/>
    <col min="6403" max="6403" width="16" style="244" customWidth="1"/>
    <col min="6404" max="6656" width="9.109375" style="244"/>
    <col min="6657" max="6657" width="43.88671875" style="244" customWidth="1"/>
    <col min="6658" max="6658" width="33.33203125" style="244" customWidth="1"/>
    <col min="6659" max="6659" width="16" style="244" customWidth="1"/>
    <col min="6660" max="6912" width="9.109375" style="244"/>
    <col min="6913" max="6913" width="43.88671875" style="244" customWidth="1"/>
    <col min="6914" max="6914" width="33.33203125" style="244" customWidth="1"/>
    <col min="6915" max="6915" width="16" style="244" customWidth="1"/>
    <col min="6916" max="7168" width="9.109375" style="244"/>
    <col min="7169" max="7169" width="43.88671875" style="244" customWidth="1"/>
    <col min="7170" max="7170" width="33.33203125" style="244" customWidth="1"/>
    <col min="7171" max="7171" width="16" style="244" customWidth="1"/>
    <col min="7172" max="7424" width="9.109375" style="244"/>
    <col min="7425" max="7425" width="43.88671875" style="244" customWidth="1"/>
    <col min="7426" max="7426" width="33.33203125" style="244" customWidth="1"/>
    <col min="7427" max="7427" width="16" style="244" customWidth="1"/>
    <col min="7428" max="7680" width="9.109375" style="244"/>
    <col min="7681" max="7681" width="43.88671875" style="244" customWidth="1"/>
    <col min="7682" max="7682" width="33.33203125" style="244" customWidth="1"/>
    <col min="7683" max="7683" width="16" style="244" customWidth="1"/>
    <col min="7684" max="7936" width="9.109375" style="244"/>
    <col min="7937" max="7937" width="43.88671875" style="244" customWidth="1"/>
    <col min="7938" max="7938" width="33.33203125" style="244" customWidth="1"/>
    <col min="7939" max="7939" width="16" style="244" customWidth="1"/>
    <col min="7940" max="8192" width="9.109375" style="244"/>
    <col min="8193" max="8193" width="43.88671875" style="244" customWidth="1"/>
    <col min="8194" max="8194" width="33.33203125" style="244" customWidth="1"/>
    <col min="8195" max="8195" width="16" style="244" customWidth="1"/>
    <col min="8196" max="8448" width="9.109375" style="244"/>
    <col min="8449" max="8449" width="43.88671875" style="244" customWidth="1"/>
    <col min="8450" max="8450" width="33.33203125" style="244" customWidth="1"/>
    <col min="8451" max="8451" width="16" style="244" customWidth="1"/>
    <col min="8452" max="8704" width="9.109375" style="244"/>
    <col min="8705" max="8705" width="43.88671875" style="244" customWidth="1"/>
    <col min="8706" max="8706" width="33.33203125" style="244" customWidth="1"/>
    <col min="8707" max="8707" width="16" style="244" customWidth="1"/>
    <col min="8708" max="8960" width="9.109375" style="244"/>
    <col min="8961" max="8961" width="43.88671875" style="244" customWidth="1"/>
    <col min="8962" max="8962" width="33.33203125" style="244" customWidth="1"/>
    <col min="8963" max="8963" width="16" style="244" customWidth="1"/>
    <col min="8964" max="9216" width="9.109375" style="244"/>
    <col min="9217" max="9217" width="43.88671875" style="244" customWidth="1"/>
    <col min="9218" max="9218" width="33.33203125" style="244" customWidth="1"/>
    <col min="9219" max="9219" width="16" style="244" customWidth="1"/>
    <col min="9220" max="9472" width="9.109375" style="244"/>
    <col min="9473" max="9473" width="43.88671875" style="244" customWidth="1"/>
    <col min="9474" max="9474" width="33.33203125" style="244" customWidth="1"/>
    <col min="9475" max="9475" width="16" style="244" customWidth="1"/>
    <col min="9476" max="9728" width="9.109375" style="244"/>
    <col min="9729" max="9729" width="43.88671875" style="244" customWidth="1"/>
    <col min="9730" max="9730" width="33.33203125" style="244" customWidth="1"/>
    <col min="9731" max="9731" width="16" style="244" customWidth="1"/>
    <col min="9732" max="9984" width="9.109375" style="244"/>
    <col min="9985" max="9985" width="43.88671875" style="244" customWidth="1"/>
    <col min="9986" max="9986" width="33.33203125" style="244" customWidth="1"/>
    <col min="9987" max="9987" width="16" style="244" customWidth="1"/>
    <col min="9988" max="10240" width="9.109375" style="244"/>
    <col min="10241" max="10241" width="43.88671875" style="244" customWidth="1"/>
    <col min="10242" max="10242" width="33.33203125" style="244" customWidth="1"/>
    <col min="10243" max="10243" width="16" style="244" customWidth="1"/>
    <col min="10244" max="10496" width="9.109375" style="244"/>
    <col min="10497" max="10497" width="43.88671875" style="244" customWidth="1"/>
    <col min="10498" max="10498" width="33.33203125" style="244" customWidth="1"/>
    <col min="10499" max="10499" width="16" style="244" customWidth="1"/>
    <col min="10500" max="10752" width="9.109375" style="244"/>
    <col min="10753" max="10753" width="43.88671875" style="244" customWidth="1"/>
    <col min="10754" max="10754" width="33.33203125" style="244" customWidth="1"/>
    <col min="10755" max="10755" width="16" style="244" customWidth="1"/>
    <col min="10756" max="11008" width="9.109375" style="244"/>
    <col min="11009" max="11009" width="43.88671875" style="244" customWidth="1"/>
    <col min="11010" max="11010" width="33.33203125" style="244" customWidth="1"/>
    <col min="11011" max="11011" width="16" style="244" customWidth="1"/>
    <col min="11012" max="11264" width="9.109375" style="244"/>
    <col min="11265" max="11265" width="43.88671875" style="244" customWidth="1"/>
    <col min="11266" max="11266" width="33.33203125" style="244" customWidth="1"/>
    <col min="11267" max="11267" width="16" style="244" customWidth="1"/>
    <col min="11268" max="11520" width="9.109375" style="244"/>
    <col min="11521" max="11521" width="43.88671875" style="244" customWidth="1"/>
    <col min="11522" max="11522" width="33.33203125" style="244" customWidth="1"/>
    <col min="11523" max="11523" width="16" style="244" customWidth="1"/>
    <col min="11524" max="11776" width="9.109375" style="244"/>
    <col min="11777" max="11777" width="43.88671875" style="244" customWidth="1"/>
    <col min="11778" max="11778" width="33.33203125" style="244" customWidth="1"/>
    <col min="11779" max="11779" width="16" style="244" customWidth="1"/>
    <col min="11780" max="12032" width="9.109375" style="244"/>
    <col min="12033" max="12033" width="43.88671875" style="244" customWidth="1"/>
    <col min="12034" max="12034" width="33.33203125" style="244" customWidth="1"/>
    <col min="12035" max="12035" width="16" style="244" customWidth="1"/>
    <col min="12036" max="12288" width="9.109375" style="244"/>
    <col min="12289" max="12289" width="43.88671875" style="244" customWidth="1"/>
    <col min="12290" max="12290" width="33.33203125" style="244" customWidth="1"/>
    <col min="12291" max="12291" width="16" style="244" customWidth="1"/>
    <col min="12292" max="12544" width="9.109375" style="244"/>
    <col min="12545" max="12545" width="43.88671875" style="244" customWidth="1"/>
    <col min="12546" max="12546" width="33.33203125" style="244" customWidth="1"/>
    <col min="12547" max="12547" width="16" style="244" customWidth="1"/>
    <col min="12548" max="12800" width="9.109375" style="244"/>
    <col min="12801" max="12801" width="43.88671875" style="244" customWidth="1"/>
    <col min="12802" max="12802" width="33.33203125" style="244" customWidth="1"/>
    <col min="12803" max="12803" width="16" style="244" customWidth="1"/>
    <col min="12804" max="13056" width="9.109375" style="244"/>
    <col min="13057" max="13057" width="43.88671875" style="244" customWidth="1"/>
    <col min="13058" max="13058" width="33.33203125" style="244" customWidth="1"/>
    <col min="13059" max="13059" width="16" style="244" customWidth="1"/>
    <col min="13060" max="13312" width="9.109375" style="244"/>
    <col min="13313" max="13313" width="43.88671875" style="244" customWidth="1"/>
    <col min="13314" max="13314" width="33.33203125" style="244" customWidth="1"/>
    <col min="13315" max="13315" width="16" style="244" customWidth="1"/>
    <col min="13316" max="13568" width="9.109375" style="244"/>
    <col min="13569" max="13569" width="43.88671875" style="244" customWidth="1"/>
    <col min="13570" max="13570" width="33.33203125" style="244" customWidth="1"/>
    <col min="13571" max="13571" width="16" style="244" customWidth="1"/>
    <col min="13572" max="13824" width="9.109375" style="244"/>
    <col min="13825" max="13825" width="43.88671875" style="244" customWidth="1"/>
    <col min="13826" max="13826" width="33.33203125" style="244" customWidth="1"/>
    <col min="13827" max="13827" width="16" style="244" customWidth="1"/>
    <col min="13828" max="14080" width="9.109375" style="244"/>
    <col min="14081" max="14081" width="43.88671875" style="244" customWidth="1"/>
    <col min="14082" max="14082" width="33.33203125" style="244" customWidth="1"/>
    <col min="14083" max="14083" width="16" style="244" customWidth="1"/>
    <col min="14084" max="14336" width="9.109375" style="244"/>
    <col min="14337" max="14337" width="43.88671875" style="244" customWidth="1"/>
    <col min="14338" max="14338" width="33.33203125" style="244" customWidth="1"/>
    <col min="14339" max="14339" width="16" style="244" customWidth="1"/>
    <col min="14340" max="14592" width="9.109375" style="244"/>
    <col min="14593" max="14593" width="43.88671875" style="244" customWidth="1"/>
    <col min="14594" max="14594" width="33.33203125" style="244" customWidth="1"/>
    <col min="14595" max="14595" width="16" style="244" customWidth="1"/>
    <col min="14596" max="14848" width="9.109375" style="244"/>
    <col min="14849" max="14849" width="43.88671875" style="244" customWidth="1"/>
    <col min="14850" max="14850" width="33.33203125" style="244" customWidth="1"/>
    <col min="14851" max="14851" width="16" style="244" customWidth="1"/>
    <col min="14852" max="15104" width="9.109375" style="244"/>
    <col min="15105" max="15105" width="43.88671875" style="244" customWidth="1"/>
    <col min="15106" max="15106" width="33.33203125" style="244" customWidth="1"/>
    <col min="15107" max="15107" width="16" style="244" customWidth="1"/>
    <col min="15108" max="15360" width="9.109375" style="244"/>
    <col min="15361" max="15361" width="43.88671875" style="244" customWidth="1"/>
    <col min="15362" max="15362" width="33.33203125" style="244" customWidth="1"/>
    <col min="15363" max="15363" width="16" style="244" customWidth="1"/>
    <col min="15364" max="15616" width="9.109375" style="244"/>
    <col min="15617" max="15617" width="43.88671875" style="244" customWidth="1"/>
    <col min="15618" max="15618" width="33.33203125" style="244" customWidth="1"/>
    <col min="15619" max="15619" width="16" style="244" customWidth="1"/>
    <col min="15620" max="15872" width="9.109375" style="244"/>
    <col min="15873" max="15873" width="43.88671875" style="244" customWidth="1"/>
    <col min="15874" max="15874" width="33.33203125" style="244" customWidth="1"/>
    <col min="15875" max="15875" width="16" style="244" customWidth="1"/>
    <col min="15876" max="16128" width="9.109375" style="244"/>
    <col min="16129" max="16129" width="43.88671875" style="244" customWidth="1"/>
    <col min="16130" max="16130" width="33.33203125" style="244" customWidth="1"/>
    <col min="16131" max="16131" width="16" style="244" customWidth="1"/>
    <col min="16132" max="16384" width="9.109375" style="244"/>
  </cols>
  <sheetData>
    <row r="1" spans="1:4" x14ac:dyDescent="0.3">
      <c r="A1" s="185"/>
      <c r="B1" s="185"/>
      <c r="C1" s="190"/>
    </row>
    <row r="2" spans="1:4" x14ac:dyDescent="0.3">
      <c r="A2" s="507" t="s">
        <v>798</v>
      </c>
      <c r="B2" s="507"/>
      <c r="C2" s="507"/>
      <c r="D2" s="507"/>
    </row>
    <row r="3" spans="1:4" x14ac:dyDescent="0.3">
      <c r="A3" s="185"/>
      <c r="B3" s="185"/>
      <c r="C3" s="190"/>
    </row>
    <row r="4" spans="1:4" s="246" customFormat="1" ht="31.2" x14ac:dyDescent="0.3">
      <c r="A4" s="217" t="s">
        <v>68</v>
      </c>
      <c r="B4" s="217" t="s">
        <v>573</v>
      </c>
      <c r="C4" s="287" t="s">
        <v>776</v>
      </c>
      <c r="D4" s="287" t="s">
        <v>797</v>
      </c>
    </row>
    <row r="5" spans="1:4" x14ac:dyDescent="0.3">
      <c r="A5" s="443" t="s">
        <v>574</v>
      </c>
      <c r="B5" s="288"/>
      <c r="C5" s="214"/>
      <c r="D5" s="214"/>
    </row>
    <row r="6" spans="1:4" x14ac:dyDescent="0.3">
      <c r="A6" s="207"/>
      <c r="B6" s="207"/>
      <c r="C6" s="223"/>
      <c r="D6" s="223"/>
    </row>
    <row r="7" spans="1:4" x14ac:dyDescent="0.3">
      <c r="A7" s="216" t="s">
        <v>69</v>
      </c>
      <c r="B7" s="216"/>
      <c r="C7" s="225">
        <v>0</v>
      </c>
      <c r="D7" s="225">
        <v>0</v>
      </c>
    </row>
    <row r="8" spans="1:4" x14ac:dyDescent="0.3">
      <c r="A8" s="207"/>
      <c r="B8" s="207"/>
      <c r="C8" s="223"/>
      <c r="D8" s="223"/>
    </row>
    <row r="9" spans="1:4" x14ac:dyDescent="0.3">
      <c r="A9" s="443" t="s">
        <v>575</v>
      </c>
      <c r="B9" s="288"/>
      <c r="C9" s="214"/>
      <c r="D9" s="214"/>
    </row>
    <row r="10" spans="1:4" x14ac:dyDescent="0.3">
      <c r="A10" s="207"/>
      <c r="B10" s="207"/>
      <c r="C10" s="223"/>
      <c r="D10" s="223"/>
    </row>
    <row r="11" spans="1:4" x14ac:dyDescent="0.3">
      <c r="A11" s="216" t="s">
        <v>785</v>
      </c>
      <c r="B11" s="216"/>
      <c r="C11" s="225">
        <f>C10</f>
        <v>0</v>
      </c>
      <c r="D11" s="225">
        <f>D10</f>
        <v>0</v>
      </c>
    </row>
    <row r="12" spans="1:4" x14ac:dyDescent="0.3">
      <c r="A12" s="216"/>
      <c r="B12" s="216"/>
      <c r="C12" s="225"/>
      <c r="D12" s="225"/>
    </row>
    <row r="13" spans="1:4" x14ac:dyDescent="0.3">
      <c r="A13" s="443" t="s">
        <v>576</v>
      </c>
      <c r="B13" s="288"/>
      <c r="C13" s="225">
        <v>0</v>
      </c>
      <c r="D13" s="225">
        <v>0</v>
      </c>
    </row>
    <row r="14" spans="1:4" x14ac:dyDescent="0.3">
      <c r="A14" s="443"/>
      <c r="B14" s="288"/>
      <c r="C14" s="225"/>
      <c r="D14" s="225"/>
    </row>
    <row r="15" spans="1:4" x14ac:dyDescent="0.3">
      <c r="A15" s="207"/>
      <c r="B15" s="216"/>
      <c r="C15" s="225"/>
      <c r="D15" s="225"/>
    </row>
    <row r="16" spans="1:4" x14ac:dyDescent="0.3">
      <c r="A16" s="443" t="s">
        <v>577</v>
      </c>
      <c r="B16" s="288"/>
      <c r="C16" s="225">
        <v>0</v>
      </c>
      <c r="D16" s="225">
        <v>0</v>
      </c>
    </row>
    <row r="17" spans="1:4" x14ac:dyDescent="0.3">
      <c r="A17" s="207"/>
      <c r="B17" s="216"/>
      <c r="C17" s="225"/>
      <c r="D17" s="225"/>
    </row>
    <row r="18" spans="1:4" x14ac:dyDescent="0.3">
      <c r="A18" s="216" t="s">
        <v>578</v>
      </c>
      <c r="B18" s="216"/>
      <c r="C18" s="225"/>
      <c r="D18" s="225"/>
    </row>
    <row r="19" spans="1:4" x14ac:dyDescent="0.3">
      <c r="A19" s="207" t="s">
        <v>579</v>
      </c>
      <c r="B19" s="207" t="s">
        <v>580</v>
      </c>
      <c r="C19" s="223">
        <v>12000</v>
      </c>
      <c r="D19" s="223">
        <v>12000</v>
      </c>
    </row>
    <row r="20" spans="1:4" x14ac:dyDescent="0.3">
      <c r="A20" s="207" t="s">
        <v>581</v>
      </c>
      <c r="B20" s="207" t="s">
        <v>582</v>
      </c>
      <c r="C20" s="223">
        <v>3538644</v>
      </c>
      <c r="D20" s="223">
        <v>3538644</v>
      </c>
    </row>
    <row r="21" spans="1:4" x14ac:dyDescent="0.3">
      <c r="A21" s="207"/>
      <c r="B21" s="207"/>
      <c r="C21" s="223"/>
      <c r="D21" s="223"/>
    </row>
    <row r="22" spans="1:4" x14ac:dyDescent="0.3">
      <c r="A22" s="216" t="s">
        <v>69</v>
      </c>
      <c r="B22" s="216"/>
      <c r="C22" s="225">
        <f>C19+C20+C21</f>
        <v>3550644</v>
      </c>
      <c r="D22" s="225">
        <f>D19+D20+D21</f>
        <v>3550644</v>
      </c>
    </row>
    <row r="23" spans="1:4" x14ac:dyDescent="0.3">
      <c r="A23" s="216" t="s">
        <v>583</v>
      </c>
      <c r="B23" s="216"/>
      <c r="C23" s="225">
        <f>C22+C11+C7</f>
        <v>3550644</v>
      </c>
      <c r="D23" s="225">
        <f>D22+D11+D7</f>
        <v>3550644</v>
      </c>
    </row>
    <row r="24" spans="1:4" x14ac:dyDescent="0.3">
      <c r="A24" s="207"/>
      <c r="B24" s="207"/>
      <c r="C24" s="223"/>
      <c r="D24" s="223"/>
    </row>
    <row r="25" spans="1:4" x14ac:dyDescent="0.3">
      <c r="A25" s="207" t="s">
        <v>584</v>
      </c>
      <c r="B25" s="207"/>
      <c r="C25" s="223"/>
      <c r="D25" s="223"/>
    </row>
    <row r="26" spans="1:4" x14ac:dyDescent="0.3">
      <c r="A26" s="216" t="s">
        <v>585</v>
      </c>
      <c r="B26" s="216"/>
      <c r="C26" s="225">
        <f>C23+C25</f>
        <v>3550644</v>
      </c>
      <c r="D26" s="225">
        <f>D23+D25</f>
        <v>3550644</v>
      </c>
    </row>
    <row r="27" spans="1:4" x14ac:dyDescent="0.3">
      <c r="A27" s="185"/>
      <c r="B27" s="185"/>
      <c r="C27" s="190"/>
    </row>
    <row r="28" spans="1:4" ht="12.75" customHeight="1" x14ac:dyDescent="0.3">
      <c r="A28" s="515"/>
      <c r="B28" s="515"/>
      <c r="C28" s="515"/>
    </row>
    <row r="29" spans="1:4" ht="42" customHeight="1" x14ac:dyDescent="0.3">
      <c r="A29" s="516" t="s">
        <v>784</v>
      </c>
      <c r="B29" s="516"/>
      <c r="C29" s="516"/>
      <c r="D29" s="516"/>
    </row>
    <row r="30" spans="1:4" x14ac:dyDescent="0.3">
      <c r="A30" s="289"/>
      <c r="B30" s="289"/>
      <c r="C30" s="289"/>
      <c r="D30" s="290"/>
    </row>
    <row r="31" spans="1:4" ht="62.4" x14ac:dyDescent="0.3">
      <c r="A31" s="291" t="s">
        <v>68</v>
      </c>
      <c r="B31" s="291" t="s">
        <v>573</v>
      </c>
      <c r="C31" s="292" t="s">
        <v>777</v>
      </c>
      <c r="D31" s="292" t="s">
        <v>799</v>
      </c>
    </row>
    <row r="32" spans="1:4" x14ac:dyDescent="0.3">
      <c r="A32" s="444" t="s">
        <v>574</v>
      </c>
      <c r="B32" s="293"/>
      <c r="C32" s="294"/>
      <c r="D32" s="294"/>
    </row>
    <row r="33" spans="1:4" x14ac:dyDescent="0.3">
      <c r="A33" s="295" t="s">
        <v>69</v>
      </c>
      <c r="B33" s="295"/>
      <c r="C33" s="296">
        <v>0</v>
      </c>
      <c r="D33" s="296">
        <v>0</v>
      </c>
    </row>
    <row r="34" spans="1:4" x14ac:dyDescent="0.3">
      <c r="A34" s="297"/>
      <c r="B34" s="297"/>
      <c r="C34" s="298"/>
      <c r="D34" s="298"/>
    </row>
    <row r="35" spans="1:4" x14ac:dyDescent="0.3">
      <c r="A35" s="444" t="s">
        <v>575</v>
      </c>
      <c r="B35" s="293"/>
      <c r="C35" s="299">
        <v>0</v>
      </c>
      <c r="D35" s="299">
        <v>0</v>
      </c>
    </row>
    <row r="36" spans="1:4" x14ac:dyDescent="0.3">
      <c r="A36" s="297"/>
      <c r="B36" s="295"/>
      <c r="C36" s="296"/>
      <c r="D36" s="296"/>
    </row>
    <row r="37" spans="1:4" x14ac:dyDescent="0.3">
      <c r="A37" s="444" t="s">
        <v>576</v>
      </c>
      <c r="B37" s="293"/>
      <c r="C37" s="296">
        <v>0</v>
      </c>
      <c r="D37" s="296">
        <v>0</v>
      </c>
    </row>
    <row r="38" spans="1:4" x14ac:dyDescent="0.3">
      <c r="A38" s="297"/>
      <c r="B38" s="295"/>
      <c r="C38" s="296"/>
      <c r="D38" s="296"/>
    </row>
    <row r="39" spans="1:4" x14ac:dyDescent="0.3">
      <c r="A39" s="444" t="s">
        <v>577</v>
      </c>
      <c r="B39" s="293"/>
      <c r="C39" s="296">
        <v>0</v>
      </c>
      <c r="D39" s="296">
        <v>0</v>
      </c>
    </row>
    <row r="40" spans="1:4" x14ac:dyDescent="0.3">
      <c r="A40" s="297"/>
      <c r="B40" s="295"/>
      <c r="C40" s="296"/>
      <c r="D40" s="296"/>
    </row>
    <row r="41" spans="1:4" x14ac:dyDescent="0.3">
      <c r="A41" s="295" t="s">
        <v>578</v>
      </c>
      <c r="B41" s="295"/>
      <c r="C41" s="296"/>
      <c r="D41" s="296"/>
    </row>
    <row r="42" spans="1:4" x14ac:dyDescent="0.3">
      <c r="A42" s="207" t="s">
        <v>579</v>
      </c>
      <c r="B42" s="207" t="s">
        <v>580</v>
      </c>
      <c r="C42" s="298">
        <v>419581</v>
      </c>
      <c r="D42" s="298">
        <v>420466</v>
      </c>
    </row>
    <row r="43" spans="1:4" x14ac:dyDescent="0.3">
      <c r="A43" s="207" t="s">
        <v>581</v>
      </c>
      <c r="B43" s="207" t="s">
        <v>582</v>
      </c>
      <c r="C43" s="298">
        <v>228988</v>
      </c>
      <c r="D43" s="298">
        <v>225013</v>
      </c>
    </row>
    <row r="44" spans="1:4" x14ac:dyDescent="0.3">
      <c r="A44" s="295" t="s">
        <v>69</v>
      </c>
      <c r="B44" s="295"/>
      <c r="C44" s="296">
        <f>SUM(C42:C43)</f>
        <v>648569</v>
      </c>
      <c r="D44" s="296">
        <f>SUM(D42:D43)</f>
        <v>645479</v>
      </c>
    </row>
    <row r="45" spans="1:4" x14ac:dyDescent="0.3">
      <c r="A45" s="295" t="s">
        <v>583</v>
      </c>
      <c r="B45" s="295"/>
      <c r="C45" s="296">
        <f>C44+C39+C37+C35+C33</f>
        <v>648569</v>
      </c>
      <c r="D45" s="296">
        <f>D44+D39+D37+D35+D33</f>
        <v>645479</v>
      </c>
    </row>
    <row r="46" spans="1:4" x14ac:dyDescent="0.3">
      <c r="A46" s="289"/>
      <c r="B46" s="289"/>
      <c r="C46" s="289"/>
      <c r="D46" s="290"/>
    </row>
    <row r="47" spans="1:4" x14ac:dyDescent="0.3">
      <c r="A47" s="414" t="s">
        <v>800</v>
      </c>
      <c r="B47" s="289"/>
      <c r="C47" s="289"/>
      <c r="D47" s="290"/>
    </row>
  </sheetData>
  <mergeCells count="3">
    <mergeCell ref="A28:C28"/>
    <mergeCell ref="A29:D29"/>
    <mergeCell ref="A2:D2"/>
  </mergeCells>
  <printOptions horizontalCentered="1"/>
  <pageMargins left="0.70866141732283472" right="0.70866141732283472" top="1.1417322834645669" bottom="0.74803149606299213" header="0.31496062992125984" footer="0.31496062992125984"/>
  <pageSetup paperSize="9" scale="75" orientation="portrait" r:id="rId1"/>
  <headerFooter>
    <oddHeader>&amp;L&amp;"Times New Roman,Normál"&amp;12Pécsely Község Önkormányzata &amp;C&amp;"Times New Roman,Normál"&amp;12 
19. melléklet
az önkormányzat 2022. évi költségvetési gazdálkodási beszámolójáról szóló
4/2023. (V. 30.) önkormányzati rendelethez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A1:IV19"/>
  <sheetViews>
    <sheetView view="pageLayout" zoomScaleNormal="100" workbookViewId="0">
      <selection activeCell="B18" sqref="B18"/>
    </sheetView>
  </sheetViews>
  <sheetFormatPr defaultRowHeight="15.6" x14ac:dyDescent="0.3"/>
  <cols>
    <col min="1" max="1" width="8.109375" style="253" customWidth="1"/>
    <col min="2" max="2" width="56.44140625" style="253" customWidth="1"/>
    <col min="3" max="3" width="14.88671875" style="253" customWidth="1"/>
    <col min="4" max="4" width="11.5546875" style="253" customWidth="1"/>
    <col min="5" max="256" width="9.109375" style="253"/>
    <col min="257" max="257" width="8.109375" style="253" customWidth="1"/>
    <col min="258" max="258" width="78.44140625" style="253" customWidth="1"/>
    <col min="259" max="259" width="14.88671875" style="253" customWidth="1"/>
    <col min="260" max="260" width="11.5546875" style="253" customWidth="1"/>
    <col min="261" max="512" width="9.109375" style="253"/>
    <col min="513" max="513" width="8.109375" style="253" customWidth="1"/>
    <col min="514" max="514" width="78.44140625" style="253" customWidth="1"/>
    <col min="515" max="515" width="14.88671875" style="253" customWidth="1"/>
    <col min="516" max="516" width="11.5546875" style="253" customWidth="1"/>
    <col min="517" max="768" width="9.109375" style="253"/>
    <col min="769" max="769" width="8.109375" style="253" customWidth="1"/>
    <col min="770" max="770" width="78.44140625" style="253" customWidth="1"/>
    <col min="771" max="771" width="14.88671875" style="253" customWidth="1"/>
    <col min="772" max="772" width="11.5546875" style="253" customWidth="1"/>
    <col min="773" max="1024" width="9.109375" style="253"/>
    <col min="1025" max="1025" width="8.109375" style="253" customWidth="1"/>
    <col min="1026" max="1026" width="78.44140625" style="253" customWidth="1"/>
    <col min="1027" max="1027" width="14.88671875" style="253" customWidth="1"/>
    <col min="1028" max="1028" width="11.5546875" style="253" customWidth="1"/>
    <col min="1029" max="1280" width="9.109375" style="253"/>
    <col min="1281" max="1281" width="8.109375" style="253" customWidth="1"/>
    <col min="1282" max="1282" width="78.44140625" style="253" customWidth="1"/>
    <col min="1283" max="1283" width="14.88671875" style="253" customWidth="1"/>
    <col min="1284" max="1284" width="11.5546875" style="253" customWidth="1"/>
    <col min="1285" max="1536" width="9.109375" style="253"/>
    <col min="1537" max="1537" width="8.109375" style="253" customWidth="1"/>
    <col min="1538" max="1538" width="78.44140625" style="253" customWidth="1"/>
    <col min="1539" max="1539" width="14.88671875" style="253" customWidth="1"/>
    <col min="1540" max="1540" width="11.5546875" style="253" customWidth="1"/>
    <col min="1541" max="1792" width="9.109375" style="253"/>
    <col min="1793" max="1793" width="8.109375" style="253" customWidth="1"/>
    <col min="1794" max="1794" width="78.44140625" style="253" customWidth="1"/>
    <col min="1795" max="1795" width="14.88671875" style="253" customWidth="1"/>
    <col min="1796" max="1796" width="11.5546875" style="253" customWidth="1"/>
    <col min="1797" max="2048" width="9.109375" style="253"/>
    <col min="2049" max="2049" width="8.109375" style="253" customWidth="1"/>
    <col min="2050" max="2050" width="78.44140625" style="253" customWidth="1"/>
    <col min="2051" max="2051" width="14.88671875" style="253" customWidth="1"/>
    <col min="2052" max="2052" width="11.5546875" style="253" customWidth="1"/>
    <col min="2053" max="2304" width="9.109375" style="253"/>
    <col min="2305" max="2305" width="8.109375" style="253" customWidth="1"/>
    <col min="2306" max="2306" width="78.44140625" style="253" customWidth="1"/>
    <col min="2307" max="2307" width="14.88671875" style="253" customWidth="1"/>
    <col min="2308" max="2308" width="11.5546875" style="253" customWidth="1"/>
    <col min="2309" max="2560" width="9.109375" style="253"/>
    <col min="2561" max="2561" width="8.109375" style="253" customWidth="1"/>
    <col min="2562" max="2562" width="78.44140625" style="253" customWidth="1"/>
    <col min="2563" max="2563" width="14.88671875" style="253" customWidth="1"/>
    <col min="2564" max="2564" width="11.5546875" style="253" customWidth="1"/>
    <col min="2565" max="2816" width="9.109375" style="253"/>
    <col min="2817" max="2817" width="8.109375" style="253" customWidth="1"/>
    <col min="2818" max="2818" width="78.44140625" style="253" customWidth="1"/>
    <col min="2819" max="2819" width="14.88671875" style="253" customWidth="1"/>
    <col min="2820" max="2820" width="11.5546875" style="253" customWidth="1"/>
    <col min="2821" max="3072" width="9.109375" style="253"/>
    <col min="3073" max="3073" width="8.109375" style="253" customWidth="1"/>
    <col min="3074" max="3074" width="78.44140625" style="253" customWidth="1"/>
    <col min="3075" max="3075" width="14.88671875" style="253" customWidth="1"/>
    <col min="3076" max="3076" width="11.5546875" style="253" customWidth="1"/>
    <col min="3077" max="3328" width="9.109375" style="253"/>
    <col min="3329" max="3329" width="8.109375" style="253" customWidth="1"/>
    <col min="3330" max="3330" width="78.44140625" style="253" customWidth="1"/>
    <col min="3331" max="3331" width="14.88671875" style="253" customWidth="1"/>
    <col min="3332" max="3332" width="11.5546875" style="253" customWidth="1"/>
    <col min="3333" max="3584" width="9.109375" style="253"/>
    <col min="3585" max="3585" width="8.109375" style="253" customWidth="1"/>
    <col min="3586" max="3586" width="78.44140625" style="253" customWidth="1"/>
    <col min="3587" max="3587" width="14.88671875" style="253" customWidth="1"/>
    <col min="3588" max="3588" width="11.5546875" style="253" customWidth="1"/>
    <col min="3589" max="3840" width="9.109375" style="253"/>
    <col min="3841" max="3841" width="8.109375" style="253" customWidth="1"/>
    <col min="3842" max="3842" width="78.44140625" style="253" customWidth="1"/>
    <col min="3843" max="3843" width="14.88671875" style="253" customWidth="1"/>
    <col min="3844" max="3844" width="11.5546875" style="253" customWidth="1"/>
    <col min="3845" max="4096" width="9.109375" style="253"/>
    <col min="4097" max="4097" width="8.109375" style="253" customWidth="1"/>
    <col min="4098" max="4098" width="78.44140625" style="253" customWidth="1"/>
    <col min="4099" max="4099" width="14.88671875" style="253" customWidth="1"/>
    <col min="4100" max="4100" width="11.5546875" style="253" customWidth="1"/>
    <col min="4101" max="4352" width="9.109375" style="253"/>
    <col min="4353" max="4353" width="8.109375" style="253" customWidth="1"/>
    <col min="4354" max="4354" width="78.44140625" style="253" customWidth="1"/>
    <col min="4355" max="4355" width="14.88671875" style="253" customWidth="1"/>
    <col min="4356" max="4356" width="11.5546875" style="253" customWidth="1"/>
    <col min="4357" max="4608" width="9.109375" style="253"/>
    <col min="4609" max="4609" width="8.109375" style="253" customWidth="1"/>
    <col min="4610" max="4610" width="78.44140625" style="253" customWidth="1"/>
    <col min="4611" max="4611" width="14.88671875" style="253" customWidth="1"/>
    <col min="4612" max="4612" width="11.5546875" style="253" customWidth="1"/>
    <col min="4613" max="4864" width="9.109375" style="253"/>
    <col min="4865" max="4865" width="8.109375" style="253" customWidth="1"/>
    <col min="4866" max="4866" width="78.44140625" style="253" customWidth="1"/>
    <col min="4867" max="4867" width="14.88671875" style="253" customWidth="1"/>
    <col min="4868" max="4868" width="11.5546875" style="253" customWidth="1"/>
    <col min="4869" max="5120" width="9.109375" style="253"/>
    <col min="5121" max="5121" width="8.109375" style="253" customWidth="1"/>
    <col min="5122" max="5122" width="78.44140625" style="253" customWidth="1"/>
    <col min="5123" max="5123" width="14.88671875" style="253" customWidth="1"/>
    <col min="5124" max="5124" width="11.5546875" style="253" customWidth="1"/>
    <col min="5125" max="5376" width="9.109375" style="253"/>
    <col min="5377" max="5377" width="8.109375" style="253" customWidth="1"/>
    <col min="5378" max="5378" width="78.44140625" style="253" customWidth="1"/>
    <col min="5379" max="5379" width="14.88671875" style="253" customWidth="1"/>
    <col min="5380" max="5380" width="11.5546875" style="253" customWidth="1"/>
    <col min="5381" max="5632" width="9.109375" style="253"/>
    <col min="5633" max="5633" width="8.109375" style="253" customWidth="1"/>
    <col min="5634" max="5634" width="78.44140625" style="253" customWidth="1"/>
    <col min="5635" max="5635" width="14.88671875" style="253" customWidth="1"/>
    <col min="5636" max="5636" width="11.5546875" style="253" customWidth="1"/>
    <col min="5637" max="5888" width="9.109375" style="253"/>
    <col min="5889" max="5889" width="8.109375" style="253" customWidth="1"/>
    <col min="5890" max="5890" width="78.44140625" style="253" customWidth="1"/>
    <col min="5891" max="5891" width="14.88671875" style="253" customWidth="1"/>
    <col min="5892" max="5892" width="11.5546875" style="253" customWidth="1"/>
    <col min="5893" max="6144" width="9.109375" style="253"/>
    <col min="6145" max="6145" width="8.109375" style="253" customWidth="1"/>
    <col min="6146" max="6146" width="78.44140625" style="253" customWidth="1"/>
    <col min="6147" max="6147" width="14.88671875" style="253" customWidth="1"/>
    <col min="6148" max="6148" width="11.5546875" style="253" customWidth="1"/>
    <col min="6149" max="6400" width="9.109375" style="253"/>
    <col min="6401" max="6401" width="8.109375" style="253" customWidth="1"/>
    <col min="6402" max="6402" width="78.44140625" style="253" customWidth="1"/>
    <col min="6403" max="6403" width="14.88671875" style="253" customWidth="1"/>
    <col min="6404" max="6404" width="11.5546875" style="253" customWidth="1"/>
    <col min="6405" max="6656" width="9.109375" style="253"/>
    <col min="6657" max="6657" width="8.109375" style="253" customWidth="1"/>
    <col min="6658" max="6658" width="78.44140625" style="253" customWidth="1"/>
    <col min="6659" max="6659" width="14.88671875" style="253" customWidth="1"/>
    <col min="6660" max="6660" width="11.5546875" style="253" customWidth="1"/>
    <col min="6661" max="6912" width="9.109375" style="253"/>
    <col min="6913" max="6913" width="8.109375" style="253" customWidth="1"/>
    <col min="6914" max="6914" width="78.44140625" style="253" customWidth="1"/>
    <col min="6915" max="6915" width="14.88671875" style="253" customWidth="1"/>
    <col min="6916" max="6916" width="11.5546875" style="253" customWidth="1"/>
    <col min="6917" max="7168" width="9.109375" style="253"/>
    <col min="7169" max="7169" width="8.109375" style="253" customWidth="1"/>
    <col min="7170" max="7170" width="78.44140625" style="253" customWidth="1"/>
    <col min="7171" max="7171" width="14.88671875" style="253" customWidth="1"/>
    <col min="7172" max="7172" width="11.5546875" style="253" customWidth="1"/>
    <col min="7173" max="7424" width="9.109375" style="253"/>
    <col min="7425" max="7425" width="8.109375" style="253" customWidth="1"/>
    <col min="7426" max="7426" width="78.44140625" style="253" customWidth="1"/>
    <col min="7427" max="7427" width="14.88671875" style="253" customWidth="1"/>
    <col min="7428" max="7428" width="11.5546875" style="253" customWidth="1"/>
    <col min="7429" max="7680" width="9.109375" style="253"/>
    <col min="7681" max="7681" width="8.109375" style="253" customWidth="1"/>
    <col min="7682" max="7682" width="78.44140625" style="253" customWidth="1"/>
    <col min="7683" max="7683" width="14.88671875" style="253" customWidth="1"/>
    <col min="7684" max="7684" width="11.5546875" style="253" customWidth="1"/>
    <col min="7685" max="7936" width="9.109375" style="253"/>
    <col min="7937" max="7937" width="8.109375" style="253" customWidth="1"/>
    <col min="7938" max="7938" width="78.44140625" style="253" customWidth="1"/>
    <col min="7939" max="7939" width="14.88671875" style="253" customWidth="1"/>
    <col min="7940" max="7940" width="11.5546875" style="253" customWidth="1"/>
    <col min="7941" max="8192" width="9.109375" style="253"/>
    <col min="8193" max="8193" width="8.109375" style="253" customWidth="1"/>
    <col min="8194" max="8194" width="78.44140625" style="253" customWidth="1"/>
    <col min="8195" max="8195" width="14.88671875" style="253" customWidth="1"/>
    <col min="8196" max="8196" width="11.5546875" style="253" customWidth="1"/>
    <col min="8197" max="8448" width="9.109375" style="253"/>
    <col min="8449" max="8449" width="8.109375" style="253" customWidth="1"/>
    <col min="8450" max="8450" width="78.44140625" style="253" customWidth="1"/>
    <col min="8451" max="8451" width="14.88671875" style="253" customWidth="1"/>
    <col min="8452" max="8452" width="11.5546875" style="253" customWidth="1"/>
    <col min="8453" max="8704" width="9.109375" style="253"/>
    <col min="8705" max="8705" width="8.109375" style="253" customWidth="1"/>
    <col min="8706" max="8706" width="78.44140625" style="253" customWidth="1"/>
    <col min="8707" max="8707" width="14.88671875" style="253" customWidth="1"/>
    <col min="8708" max="8708" width="11.5546875" style="253" customWidth="1"/>
    <col min="8709" max="8960" width="9.109375" style="253"/>
    <col min="8961" max="8961" width="8.109375" style="253" customWidth="1"/>
    <col min="8962" max="8962" width="78.44140625" style="253" customWidth="1"/>
    <col min="8963" max="8963" width="14.88671875" style="253" customWidth="1"/>
    <col min="8964" max="8964" width="11.5546875" style="253" customWidth="1"/>
    <col min="8965" max="9216" width="9.109375" style="253"/>
    <col min="9217" max="9217" width="8.109375" style="253" customWidth="1"/>
    <col min="9218" max="9218" width="78.44140625" style="253" customWidth="1"/>
    <col min="9219" max="9219" width="14.88671875" style="253" customWidth="1"/>
    <col min="9220" max="9220" width="11.5546875" style="253" customWidth="1"/>
    <col min="9221" max="9472" width="9.109375" style="253"/>
    <col min="9473" max="9473" width="8.109375" style="253" customWidth="1"/>
    <col min="9474" max="9474" width="78.44140625" style="253" customWidth="1"/>
    <col min="9475" max="9475" width="14.88671875" style="253" customWidth="1"/>
    <col min="9476" max="9476" width="11.5546875" style="253" customWidth="1"/>
    <col min="9477" max="9728" width="9.109375" style="253"/>
    <col min="9729" max="9729" width="8.109375" style="253" customWidth="1"/>
    <col min="9730" max="9730" width="78.44140625" style="253" customWidth="1"/>
    <col min="9731" max="9731" width="14.88671875" style="253" customWidth="1"/>
    <col min="9732" max="9732" width="11.5546875" style="253" customWidth="1"/>
    <col min="9733" max="9984" width="9.109375" style="253"/>
    <col min="9985" max="9985" width="8.109375" style="253" customWidth="1"/>
    <col min="9986" max="9986" width="78.44140625" style="253" customWidth="1"/>
    <col min="9987" max="9987" width="14.88671875" style="253" customWidth="1"/>
    <col min="9988" max="9988" width="11.5546875" style="253" customWidth="1"/>
    <col min="9989" max="10240" width="9.109375" style="253"/>
    <col min="10241" max="10241" width="8.109375" style="253" customWidth="1"/>
    <col min="10242" max="10242" width="78.44140625" style="253" customWidth="1"/>
    <col min="10243" max="10243" width="14.88671875" style="253" customWidth="1"/>
    <col min="10244" max="10244" width="11.5546875" style="253" customWidth="1"/>
    <col min="10245" max="10496" width="9.109375" style="253"/>
    <col min="10497" max="10497" width="8.109375" style="253" customWidth="1"/>
    <col min="10498" max="10498" width="78.44140625" style="253" customWidth="1"/>
    <col min="10499" max="10499" width="14.88671875" style="253" customWidth="1"/>
    <col min="10500" max="10500" width="11.5546875" style="253" customWidth="1"/>
    <col min="10501" max="10752" width="9.109375" style="253"/>
    <col min="10753" max="10753" width="8.109375" style="253" customWidth="1"/>
    <col min="10754" max="10754" width="78.44140625" style="253" customWidth="1"/>
    <col min="10755" max="10755" width="14.88671875" style="253" customWidth="1"/>
    <col min="10756" max="10756" width="11.5546875" style="253" customWidth="1"/>
    <col min="10757" max="11008" width="9.109375" style="253"/>
    <col min="11009" max="11009" width="8.109375" style="253" customWidth="1"/>
    <col min="11010" max="11010" width="78.44140625" style="253" customWidth="1"/>
    <col min="11011" max="11011" width="14.88671875" style="253" customWidth="1"/>
    <col min="11012" max="11012" width="11.5546875" style="253" customWidth="1"/>
    <col min="11013" max="11264" width="9.109375" style="253"/>
    <col min="11265" max="11265" width="8.109375" style="253" customWidth="1"/>
    <col min="11266" max="11266" width="78.44140625" style="253" customWidth="1"/>
    <col min="11267" max="11267" width="14.88671875" style="253" customWidth="1"/>
    <col min="11268" max="11268" width="11.5546875" style="253" customWidth="1"/>
    <col min="11269" max="11520" width="9.109375" style="253"/>
    <col min="11521" max="11521" width="8.109375" style="253" customWidth="1"/>
    <col min="11522" max="11522" width="78.44140625" style="253" customWidth="1"/>
    <col min="11523" max="11523" width="14.88671875" style="253" customWidth="1"/>
    <col min="11524" max="11524" width="11.5546875" style="253" customWidth="1"/>
    <col min="11525" max="11776" width="9.109375" style="253"/>
    <col min="11777" max="11777" width="8.109375" style="253" customWidth="1"/>
    <col min="11778" max="11778" width="78.44140625" style="253" customWidth="1"/>
    <col min="11779" max="11779" width="14.88671875" style="253" customWidth="1"/>
    <col min="11780" max="11780" width="11.5546875" style="253" customWidth="1"/>
    <col min="11781" max="12032" width="9.109375" style="253"/>
    <col min="12033" max="12033" width="8.109375" style="253" customWidth="1"/>
    <col min="12034" max="12034" width="78.44140625" style="253" customWidth="1"/>
    <col min="12035" max="12035" width="14.88671875" style="253" customWidth="1"/>
    <col min="12036" max="12036" width="11.5546875" style="253" customWidth="1"/>
    <col min="12037" max="12288" width="9.109375" style="253"/>
    <col min="12289" max="12289" width="8.109375" style="253" customWidth="1"/>
    <col min="12290" max="12290" width="78.44140625" style="253" customWidth="1"/>
    <col min="12291" max="12291" width="14.88671875" style="253" customWidth="1"/>
    <col min="12292" max="12292" width="11.5546875" style="253" customWidth="1"/>
    <col min="12293" max="12544" width="9.109375" style="253"/>
    <col min="12545" max="12545" width="8.109375" style="253" customWidth="1"/>
    <col min="12546" max="12546" width="78.44140625" style="253" customWidth="1"/>
    <col min="12547" max="12547" width="14.88671875" style="253" customWidth="1"/>
    <col min="12548" max="12548" width="11.5546875" style="253" customWidth="1"/>
    <col min="12549" max="12800" width="9.109375" style="253"/>
    <col min="12801" max="12801" width="8.109375" style="253" customWidth="1"/>
    <col min="12802" max="12802" width="78.44140625" style="253" customWidth="1"/>
    <col min="12803" max="12803" width="14.88671875" style="253" customWidth="1"/>
    <col min="12804" max="12804" width="11.5546875" style="253" customWidth="1"/>
    <col min="12805" max="13056" width="9.109375" style="253"/>
    <col min="13057" max="13057" width="8.109375" style="253" customWidth="1"/>
    <col min="13058" max="13058" width="78.44140625" style="253" customWidth="1"/>
    <col min="13059" max="13059" width="14.88671875" style="253" customWidth="1"/>
    <col min="13060" max="13060" width="11.5546875" style="253" customWidth="1"/>
    <col min="13061" max="13312" width="9.109375" style="253"/>
    <col min="13313" max="13313" width="8.109375" style="253" customWidth="1"/>
    <col min="13314" max="13314" width="78.44140625" style="253" customWidth="1"/>
    <col min="13315" max="13315" width="14.88671875" style="253" customWidth="1"/>
    <col min="13316" max="13316" width="11.5546875" style="253" customWidth="1"/>
    <col min="13317" max="13568" width="9.109375" style="253"/>
    <col min="13569" max="13569" width="8.109375" style="253" customWidth="1"/>
    <col min="13570" max="13570" width="78.44140625" style="253" customWidth="1"/>
    <col min="13571" max="13571" width="14.88671875" style="253" customWidth="1"/>
    <col min="13572" max="13572" width="11.5546875" style="253" customWidth="1"/>
    <col min="13573" max="13824" width="9.109375" style="253"/>
    <col min="13825" max="13825" width="8.109375" style="253" customWidth="1"/>
    <col min="13826" max="13826" width="78.44140625" style="253" customWidth="1"/>
    <col min="13827" max="13827" width="14.88671875" style="253" customWidth="1"/>
    <col min="13828" max="13828" width="11.5546875" style="253" customWidth="1"/>
    <col min="13829" max="14080" width="9.109375" style="253"/>
    <col min="14081" max="14081" width="8.109375" style="253" customWidth="1"/>
    <col min="14082" max="14082" width="78.44140625" style="253" customWidth="1"/>
    <col min="14083" max="14083" width="14.88671875" style="253" customWidth="1"/>
    <col min="14084" max="14084" width="11.5546875" style="253" customWidth="1"/>
    <col min="14085" max="14336" width="9.109375" style="253"/>
    <col min="14337" max="14337" width="8.109375" style="253" customWidth="1"/>
    <col min="14338" max="14338" width="78.44140625" style="253" customWidth="1"/>
    <col min="14339" max="14339" width="14.88671875" style="253" customWidth="1"/>
    <col min="14340" max="14340" width="11.5546875" style="253" customWidth="1"/>
    <col min="14341" max="14592" width="9.109375" style="253"/>
    <col min="14593" max="14593" width="8.109375" style="253" customWidth="1"/>
    <col min="14594" max="14594" width="78.44140625" style="253" customWidth="1"/>
    <col min="14595" max="14595" width="14.88671875" style="253" customWidth="1"/>
    <col min="14596" max="14596" width="11.5546875" style="253" customWidth="1"/>
    <col min="14597" max="14848" width="9.109375" style="253"/>
    <col min="14849" max="14849" width="8.109375" style="253" customWidth="1"/>
    <col min="14850" max="14850" width="78.44140625" style="253" customWidth="1"/>
    <col min="14851" max="14851" width="14.88671875" style="253" customWidth="1"/>
    <col min="14852" max="14852" width="11.5546875" style="253" customWidth="1"/>
    <col min="14853" max="15104" width="9.109375" style="253"/>
    <col min="15105" max="15105" width="8.109375" style="253" customWidth="1"/>
    <col min="15106" max="15106" width="78.44140625" style="253" customWidth="1"/>
    <col min="15107" max="15107" width="14.88671875" style="253" customWidth="1"/>
    <col min="15108" max="15108" width="11.5546875" style="253" customWidth="1"/>
    <col min="15109" max="15360" width="9.109375" style="253"/>
    <col min="15361" max="15361" width="8.109375" style="253" customWidth="1"/>
    <col min="15362" max="15362" width="78.44140625" style="253" customWidth="1"/>
    <col min="15363" max="15363" width="14.88671875" style="253" customWidth="1"/>
    <col min="15364" max="15364" width="11.5546875" style="253" customWidth="1"/>
    <col min="15365" max="15616" width="9.109375" style="253"/>
    <col min="15617" max="15617" width="8.109375" style="253" customWidth="1"/>
    <col min="15618" max="15618" width="78.44140625" style="253" customWidth="1"/>
    <col min="15619" max="15619" width="14.88671875" style="253" customWidth="1"/>
    <col min="15620" max="15620" width="11.5546875" style="253" customWidth="1"/>
    <col min="15621" max="15872" width="9.109375" style="253"/>
    <col min="15873" max="15873" width="8.109375" style="253" customWidth="1"/>
    <col min="15874" max="15874" width="78.44140625" style="253" customWidth="1"/>
    <col min="15875" max="15875" width="14.88671875" style="253" customWidth="1"/>
    <col min="15876" max="15876" width="11.5546875" style="253" customWidth="1"/>
    <col min="15877" max="16128" width="9.109375" style="253"/>
    <col min="16129" max="16129" width="8.109375" style="253" customWidth="1"/>
    <col min="16130" max="16130" width="78.44140625" style="253" customWidth="1"/>
    <col min="16131" max="16131" width="14.88671875" style="253" customWidth="1"/>
    <col min="16132" max="16132" width="11.5546875" style="253" customWidth="1"/>
    <col min="16133" max="16384" width="9.109375" style="253"/>
  </cols>
  <sheetData>
    <row r="1" spans="1:256" ht="17.399999999999999" x14ac:dyDescent="0.3">
      <c r="A1" s="517" t="s">
        <v>851</v>
      </c>
      <c r="B1" s="517"/>
      <c r="C1" s="517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2"/>
      <c r="AY1" s="252"/>
      <c r="AZ1" s="252"/>
      <c r="BA1" s="252"/>
      <c r="BB1" s="252"/>
      <c r="BC1" s="252"/>
      <c r="BD1" s="252"/>
      <c r="BE1" s="252"/>
      <c r="BF1" s="252"/>
      <c r="BG1" s="252"/>
      <c r="BH1" s="252"/>
      <c r="BI1" s="252"/>
      <c r="BJ1" s="252"/>
      <c r="BK1" s="252"/>
      <c r="BL1" s="252"/>
      <c r="BM1" s="252"/>
      <c r="BN1" s="252"/>
      <c r="BO1" s="252"/>
      <c r="BP1" s="252"/>
      <c r="BQ1" s="252"/>
      <c r="BR1" s="252"/>
      <c r="BS1" s="252"/>
      <c r="BT1" s="252"/>
      <c r="BU1" s="252"/>
      <c r="BV1" s="252"/>
      <c r="BW1" s="252"/>
      <c r="BX1" s="252"/>
      <c r="BY1" s="252"/>
      <c r="BZ1" s="252"/>
      <c r="CA1" s="252"/>
      <c r="CB1" s="252"/>
      <c r="CC1" s="252"/>
      <c r="CD1" s="252"/>
      <c r="CE1" s="252"/>
      <c r="CF1" s="252"/>
      <c r="CG1" s="252"/>
      <c r="CH1" s="252"/>
      <c r="CI1" s="252"/>
      <c r="CJ1" s="252"/>
      <c r="CK1" s="252"/>
      <c r="CL1" s="252"/>
      <c r="CM1" s="252"/>
      <c r="CN1" s="252"/>
      <c r="CO1" s="252"/>
      <c r="CP1" s="252"/>
      <c r="CQ1" s="252"/>
      <c r="CR1" s="252"/>
      <c r="CS1" s="252"/>
      <c r="CT1" s="252"/>
      <c r="CU1" s="252"/>
      <c r="CV1" s="252"/>
      <c r="CW1" s="252"/>
      <c r="CX1" s="252"/>
      <c r="CY1" s="252"/>
      <c r="CZ1" s="252"/>
      <c r="DA1" s="252"/>
      <c r="DB1" s="252"/>
      <c r="DC1" s="252"/>
      <c r="DD1" s="252"/>
      <c r="DE1" s="252"/>
      <c r="DF1" s="252"/>
      <c r="DG1" s="252"/>
      <c r="DH1" s="252"/>
      <c r="DI1" s="252"/>
      <c r="DJ1" s="252"/>
      <c r="DK1" s="252"/>
      <c r="DL1" s="252"/>
      <c r="DM1" s="252"/>
      <c r="DN1" s="252"/>
      <c r="DO1" s="252"/>
      <c r="DP1" s="252"/>
      <c r="DQ1" s="252"/>
      <c r="DR1" s="252"/>
      <c r="DS1" s="252"/>
      <c r="DT1" s="252"/>
      <c r="DU1" s="252"/>
      <c r="DV1" s="252"/>
      <c r="DW1" s="252"/>
      <c r="DX1" s="252"/>
      <c r="DY1" s="252"/>
      <c r="DZ1" s="252"/>
      <c r="EA1" s="252"/>
      <c r="EB1" s="252"/>
      <c r="EC1" s="252"/>
      <c r="ED1" s="252"/>
      <c r="EE1" s="252"/>
      <c r="EF1" s="252"/>
      <c r="EG1" s="252"/>
      <c r="EH1" s="252"/>
      <c r="EI1" s="252"/>
      <c r="EJ1" s="252"/>
      <c r="EK1" s="252"/>
      <c r="EL1" s="252"/>
      <c r="EM1" s="252"/>
      <c r="EN1" s="252"/>
      <c r="EO1" s="252"/>
      <c r="EP1" s="252"/>
      <c r="EQ1" s="252"/>
      <c r="ER1" s="252"/>
      <c r="ES1" s="252"/>
      <c r="ET1" s="252"/>
      <c r="EU1" s="252"/>
      <c r="EV1" s="252"/>
      <c r="EW1" s="252"/>
      <c r="EX1" s="252"/>
      <c r="EY1" s="252"/>
      <c r="EZ1" s="252"/>
      <c r="FA1" s="252"/>
      <c r="FB1" s="252"/>
      <c r="FC1" s="252"/>
      <c r="FD1" s="252"/>
      <c r="FE1" s="252"/>
      <c r="FF1" s="252"/>
      <c r="FG1" s="252"/>
      <c r="FH1" s="252"/>
      <c r="FI1" s="252"/>
      <c r="FJ1" s="252"/>
      <c r="FK1" s="252"/>
      <c r="FL1" s="252"/>
      <c r="FM1" s="252"/>
      <c r="FN1" s="252"/>
      <c r="FO1" s="252"/>
      <c r="FP1" s="252"/>
      <c r="FQ1" s="252"/>
      <c r="FR1" s="252"/>
      <c r="FS1" s="252"/>
      <c r="FT1" s="252"/>
      <c r="FU1" s="252"/>
      <c r="FV1" s="252"/>
      <c r="FW1" s="252"/>
      <c r="FX1" s="252"/>
      <c r="FY1" s="252"/>
      <c r="FZ1" s="252"/>
      <c r="GA1" s="252"/>
      <c r="GB1" s="252"/>
      <c r="GC1" s="252"/>
      <c r="GD1" s="252"/>
      <c r="GE1" s="252"/>
      <c r="GF1" s="252"/>
      <c r="GG1" s="252"/>
      <c r="GH1" s="252"/>
      <c r="GI1" s="252"/>
      <c r="GJ1" s="252"/>
      <c r="GK1" s="252"/>
      <c r="GL1" s="252"/>
      <c r="GM1" s="252"/>
      <c r="GN1" s="252"/>
      <c r="GO1" s="252"/>
      <c r="GP1" s="252"/>
      <c r="GQ1" s="252"/>
      <c r="GR1" s="252"/>
      <c r="GS1" s="252"/>
      <c r="GT1" s="252"/>
      <c r="GU1" s="252"/>
      <c r="GV1" s="252"/>
      <c r="GW1" s="252"/>
      <c r="GX1" s="252"/>
      <c r="GY1" s="252"/>
      <c r="GZ1" s="252"/>
      <c r="HA1" s="252"/>
      <c r="HB1" s="252"/>
      <c r="HC1" s="252"/>
      <c r="HD1" s="252"/>
      <c r="HE1" s="252"/>
      <c r="HF1" s="252"/>
      <c r="HG1" s="252"/>
      <c r="HH1" s="252"/>
      <c r="HI1" s="252"/>
      <c r="HJ1" s="252"/>
      <c r="HK1" s="252"/>
      <c r="HL1" s="252"/>
      <c r="HM1" s="252"/>
      <c r="HN1" s="252"/>
      <c r="HO1" s="252"/>
      <c r="HP1" s="252"/>
      <c r="HQ1" s="252"/>
      <c r="HR1" s="252"/>
      <c r="HS1" s="252"/>
      <c r="HT1" s="252"/>
      <c r="HU1" s="252"/>
      <c r="HV1" s="252"/>
      <c r="HW1" s="252"/>
      <c r="HX1" s="252"/>
      <c r="HY1" s="252"/>
      <c r="HZ1" s="252"/>
      <c r="IA1" s="252"/>
      <c r="IB1" s="252"/>
      <c r="IC1" s="252"/>
      <c r="ID1" s="252"/>
      <c r="IE1" s="252"/>
      <c r="IF1" s="252"/>
      <c r="IG1" s="252"/>
      <c r="IH1" s="252"/>
      <c r="II1" s="252"/>
      <c r="IJ1" s="252"/>
      <c r="IK1" s="252"/>
      <c r="IL1" s="252"/>
      <c r="IM1" s="252"/>
      <c r="IN1" s="252"/>
      <c r="IO1" s="252"/>
      <c r="IP1" s="252"/>
      <c r="IQ1" s="252"/>
      <c r="IR1" s="252"/>
      <c r="IS1" s="252"/>
      <c r="IT1" s="252"/>
      <c r="IU1" s="252"/>
      <c r="IV1" s="252"/>
    </row>
    <row r="2" spans="1:256" x14ac:dyDescent="0.3">
      <c r="A2" s="254"/>
      <c r="B2" s="254"/>
      <c r="C2" s="254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2"/>
      <c r="BH2" s="252"/>
      <c r="BI2" s="252"/>
      <c r="BJ2" s="252"/>
      <c r="BK2" s="252"/>
      <c r="BL2" s="252"/>
      <c r="BM2" s="252"/>
      <c r="BN2" s="252"/>
      <c r="BO2" s="252"/>
      <c r="BP2" s="252"/>
      <c r="BQ2" s="252"/>
      <c r="BR2" s="252"/>
      <c r="BS2" s="252"/>
      <c r="BT2" s="252"/>
      <c r="BU2" s="252"/>
      <c r="BV2" s="252"/>
      <c r="BW2" s="252"/>
      <c r="BX2" s="252"/>
      <c r="BY2" s="252"/>
      <c r="BZ2" s="252"/>
      <c r="CA2" s="252"/>
      <c r="CB2" s="252"/>
      <c r="CC2" s="252"/>
      <c r="CD2" s="252"/>
      <c r="CE2" s="252"/>
      <c r="CF2" s="252"/>
      <c r="CG2" s="252"/>
      <c r="CH2" s="252"/>
      <c r="CI2" s="252"/>
      <c r="CJ2" s="252"/>
      <c r="CK2" s="252"/>
      <c r="CL2" s="252"/>
      <c r="CM2" s="252"/>
      <c r="CN2" s="252"/>
      <c r="CO2" s="252"/>
      <c r="CP2" s="252"/>
      <c r="CQ2" s="252"/>
      <c r="CR2" s="252"/>
      <c r="CS2" s="252"/>
      <c r="CT2" s="252"/>
      <c r="CU2" s="252"/>
      <c r="CV2" s="252"/>
      <c r="CW2" s="252"/>
      <c r="CX2" s="252"/>
      <c r="CY2" s="252"/>
      <c r="CZ2" s="252"/>
      <c r="DA2" s="252"/>
      <c r="DB2" s="252"/>
      <c r="DC2" s="252"/>
      <c r="DD2" s="252"/>
      <c r="DE2" s="252"/>
      <c r="DF2" s="252"/>
      <c r="DG2" s="252"/>
      <c r="DH2" s="252"/>
      <c r="DI2" s="252"/>
      <c r="DJ2" s="252"/>
      <c r="DK2" s="252"/>
      <c r="DL2" s="252"/>
      <c r="DM2" s="252"/>
      <c r="DN2" s="252"/>
      <c r="DO2" s="252"/>
      <c r="DP2" s="252"/>
      <c r="DQ2" s="252"/>
      <c r="DR2" s="252"/>
      <c r="DS2" s="252"/>
      <c r="DT2" s="252"/>
      <c r="DU2" s="252"/>
      <c r="DV2" s="252"/>
      <c r="DW2" s="252"/>
      <c r="DX2" s="252"/>
      <c r="DY2" s="252"/>
      <c r="DZ2" s="252"/>
      <c r="EA2" s="252"/>
      <c r="EB2" s="252"/>
      <c r="EC2" s="252"/>
      <c r="ED2" s="252"/>
      <c r="EE2" s="252"/>
      <c r="EF2" s="252"/>
      <c r="EG2" s="252"/>
      <c r="EH2" s="252"/>
      <c r="EI2" s="252"/>
      <c r="EJ2" s="252"/>
      <c r="EK2" s="252"/>
      <c r="EL2" s="252"/>
      <c r="EM2" s="252"/>
      <c r="EN2" s="252"/>
      <c r="EO2" s="252"/>
      <c r="EP2" s="252"/>
      <c r="EQ2" s="252"/>
      <c r="ER2" s="252"/>
      <c r="ES2" s="252"/>
      <c r="ET2" s="252"/>
      <c r="EU2" s="252"/>
      <c r="EV2" s="252"/>
      <c r="EW2" s="252"/>
      <c r="EX2" s="252"/>
      <c r="EY2" s="252"/>
      <c r="EZ2" s="252"/>
      <c r="FA2" s="252"/>
      <c r="FB2" s="252"/>
      <c r="FC2" s="252"/>
      <c r="FD2" s="252"/>
      <c r="FE2" s="252"/>
      <c r="FF2" s="252"/>
      <c r="FG2" s="252"/>
      <c r="FH2" s="252"/>
      <c r="FI2" s="252"/>
      <c r="FJ2" s="252"/>
      <c r="FK2" s="252"/>
      <c r="FL2" s="252"/>
      <c r="FM2" s="252"/>
      <c r="FN2" s="252"/>
      <c r="FO2" s="252"/>
      <c r="FP2" s="252"/>
      <c r="FQ2" s="252"/>
      <c r="FR2" s="252"/>
      <c r="FS2" s="252"/>
      <c r="FT2" s="252"/>
      <c r="FU2" s="252"/>
      <c r="FV2" s="252"/>
      <c r="FW2" s="252"/>
      <c r="FX2" s="252"/>
      <c r="FY2" s="252"/>
      <c r="FZ2" s="252"/>
      <c r="GA2" s="252"/>
      <c r="GB2" s="252"/>
      <c r="GC2" s="252"/>
      <c r="GD2" s="252"/>
      <c r="GE2" s="252"/>
      <c r="GF2" s="252"/>
      <c r="GG2" s="252"/>
      <c r="GH2" s="252"/>
      <c r="GI2" s="252"/>
      <c r="GJ2" s="252"/>
      <c r="GK2" s="252"/>
      <c r="GL2" s="252"/>
      <c r="GM2" s="252"/>
      <c r="GN2" s="252"/>
      <c r="GO2" s="252"/>
      <c r="GP2" s="252"/>
      <c r="GQ2" s="252"/>
      <c r="GR2" s="252"/>
      <c r="GS2" s="252"/>
      <c r="GT2" s="252"/>
      <c r="GU2" s="252"/>
      <c r="GV2" s="252"/>
      <c r="GW2" s="252"/>
      <c r="GX2" s="252"/>
      <c r="GY2" s="252"/>
      <c r="GZ2" s="252"/>
      <c r="HA2" s="252"/>
      <c r="HB2" s="252"/>
      <c r="HC2" s="252"/>
      <c r="HD2" s="252"/>
      <c r="HE2" s="252"/>
      <c r="HF2" s="252"/>
      <c r="HG2" s="252"/>
      <c r="HH2" s="252"/>
      <c r="HI2" s="252"/>
      <c r="HJ2" s="252"/>
      <c r="HK2" s="252"/>
      <c r="HL2" s="252"/>
      <c r="HM2" s="252"/>
      <c r="HN2" s="252"/>
      <c r="HO2" s="252"/>
      <c r="HP2" s="252"/>
      <c r="HQ2" s="252"/>
      <c r="HR2" s="252"/>
      <c r="HS2" s="252"/>
      <c r="HT2" s="252"/>
      <c r="HU2" s="252"/>
      <c r="HV2" s="252"/>
      <c r="HW2" s="252"/>
      <c r="HX2" s="252"/>
      <c r="HY2" s="252"/>
      <c r="HZ2" s="252"/>
      <c r="IA2" s="252"/>
      <c r="IB2" s="252"/>
      <c r="IC2" s="252"/>
      <c r="ID2" s="252"/>
      <c r="IE2" s="252"/>
      <c r="IF2" s="252"/>
      <c r="IG2" s="252"/>
      <c r="IH2" s="252"/>
      <c r="II2" s="252"/>
      <c r="IJ2" s="252"/>
      <c r="IK2" s="252"/>
      <c r="IL2" s="252"/>
      <c r="IM2" s="252"/>
      <c r="IN2" s="252"/>
      <c r="IO2" s="252"/>
      <c r="IP2" s="252"/>
      <c r="IQ2" s="252"/>
      <c r="IR2" s="252"/>
      <c r="IS2" s="252"/>
      <c r="IT2" s="252"/>
      <c r="IU2" s="252"/>
      <c r="IV2" s="252"/>
    </row>
    <row r="3" spans="1:256" x14ac:dyDescent="0.3">
      <c r="A3" s="254"/>
      <c r="B3" s="254"/>
      <c r="C3" s="254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252"/>
      <c r="AA3" s="252"/>
      <c r="AB3" s="252"/>
      <c r="AC3" s="252"/>
      <c r="AD3" s="252"/>
      <c r="AE3" s="252"/>
      <c r="AF3" s="252"/>
      <c r="AG3" s="252"/>
      <c r="AH3" s="252"/>
      <c r="AI3" s="252"/>
      <c r="AJ3" s="252"/>
      <c r="AK3" s="252"/>
      <c r="AL3" s="252"/>
      <c r="AM3" s="252"/>
      <c r="AN3" s="252"/>
      <c r="AO3" s="252"/>
      <c r="AP3" s="252"/>
      <c r="AQ3" s="252"/>
      <c r="AR3" s="252"/>
      <c r="AS3" s="252"/>
      <c r="AT3" s="252"/>
      <c r="AU3" s="252"/>
      <c r="AV3" s="252"/>
      <c r="AW3" s="252"/>
      <c r="AX3" s="252"/>
      <c r="AY3" s="252"/>
      <c r="AZ3" s="252"/>
      <c r="BA3" s="252"/>
      <c r="BB3" s="252"/>
      <c r="BC3" s="252"/>
      <c r="BD3" s="252"/>
      <c r="BE3" s="252"/>
      <c r="BF3" s="252"/>
      <c r="BG3" s="252"/>
      <c r="BH3" s="252"/>
      <c r="BI3" s="252"/>
      <c r="BJ3" s="252"/>
      <c r="BK3" s="252"/>
      <c r="BL3" s="252"/>
      <c r="BM3" s="252"/>
      <c r="BN3" s="252"/>
      <c r="BO3" s="252"/>
      <c r="BP3" s="252"/>
      <c r="BQ3" s="252"/>
      <c r="BR3" s="252"/>
      <c r="BS3" s="252"/>
      <c r="BT3" s="252"/>
      <c r="BU3" s="252"/>
      <c r="BV3" s="252"/>
      <c r="BW3" s="252"/>
      <c r="BX3" s="252"/>
      <c r="BY3" s="252"/>
      <c r="BZ3" s="252"/>
      <c r="CA3" s="252"/>
      <c r="CB3" s="252"/>
      <c r="CC3" s="252"/>
      <c r="CD3" s="252"/>
      <c r="CE3" s="252"/>
      <c r="CF3" s="252"/>
      <c r="CG3" s="252"/>
      <c r="CH3" s="252"/>
      <c r="CI3" s="252"/>
      <c r="CJ3" s="252"/>
      <c r="CK3" s="252"/>
      <c r="CL3" s="252"/>
      <c r="CM3" s="252"/>
      <c r="CN3" s="252"/>
      <c r="CO3" s="252"/>
      <c r="CP3" s="252"/>
      <c r="CQ3" s="252"/>
      <c r="CR3" s="252"/>
      <c r="CS3" s="252"/>
      <c r="CT3" s="252"/>
      <c r="CU3" s="252"/>
      <c r="CV3" s="252"/>
      <c r="CW3" s="252"/>
      <c r="CX3" s="252"/>
      <c r="CY3" s="252"/>
      <c r="CZ3" s="252"/>
      <c r="DA3" s="252"/>
      <c r="DB3" s="252"/>
      <c r="DC3" s="252"/>
      <c r="DD3" s="252"/>
      <c r="DE3" s="252"/>
      <c r="DF3" s="252"/>
      <c r="DG3" s="252"/>
      <c r="DH3" s="252"/>
      <c r="DI3" s="252"/>
      <c r="DJ3" s="252"/>
      <c r="DK3" s="252"/>
      <c r="DL3" s="252"/>
      <c r="DM3" s="252"/>
      <c r="DN3" s="252"/>
      <c r="DO3" s="252"/>
      <c r="DP3" s="252"/>
      <c r="DQ3" s="252"/>
      <c r="DR3" s="252"/>
      <c r="DS3" s="252"/>
      <c r="DT3" s="252"/>
      <c r="DU3" s="252"/>
      <c r="DV3" s="252"/>
      <c r="DW3" s="252"/>
      <c r="DX3" s="252"/>
      <c r="DY3" s="252"/>
      <c r="DZ3" s="252"/>
      <c r="EA3" s="252"/>
      <c r="EB3" s="252"/>
      <c r="EC3" s="252"/>
      <c r="ED3" s="252"/>
      <c r="EE3" s="252"/>
      <c r="EF3" s="252"/>
      <c r="EG3" s="252"/>
      <c r="EH3" s="252"/>
      <c r="EI3" s="252"/>
      <c r="EJ3" s="252"/>
      <c r="EK3" s="252"/>
      <c r="EL3" s="252"/>
      <c r="EM3" s="252"/>
      <c r="EN3" s="252"/>
      <c r="EO3" s="252"/>
      <c r="EP3" s="252"/>
      <c r="EQ3" s="252"/>
      <c r="ER3" s="252"/>
      <c r="ES3" s="252"/>
      <c r="ET3" s="252"/>
      <c r="EU3" s="252"/>
      <c r="EV3" s="252"/>
      <c r="EW3" s="252"/>
      <c r="EX3" s="252"/>
      <c r="EY3" s="252"/>
      <c r="EZ3" s="252"/>
      <c r="FA3" s="252"/>
      <c r="FB3" s="252"/>
      <c r="FC3" s="252"/>
      <c r="FD3" s="252"/>
      <c r="FE3" s="252"/>
      <c r="FF3" s="252"/>
      <c r="FG3" s="252"/>
      <c r="FH3" s="252"/>
      <c r="FI3" s="252"/>
      <c r="FJ3" s="252"/>
      <c r="FK3" s="252"/>
      <c r="FL3" s="252"/>
      <c r="FM3" s="252"/>
      <c r="FN3" s="252"/>
      <c r="FO3" s="252"/>
      <c r="FP3" s="252"/>
      <c r="FQ3" s="252"/>
      <c r="FR3" s="252"/>
      <c r="FS3" s="252"/>
      <c r="FT3" s="252"/>
      <c r="FU3" s="252"/>
      <c r="FV3" s="252"/>
      <c r="FW3" s="252"/>
      <c r="FX3" s="252"/>
      <c r="FY3" s="252"/>
      <c r="FZ3" s="252"/>
      <c r="GA3" s="252"/>
      <c r="GB3" s="252"/>
      <c r="GC3" s="252"/>
      <c r="GD3" s="252"/>
      <c r="GE3" s="252"/>
      <c r="GF3" s="252"/>
      <c r="GG3" s="252"/>
      <c r="GH3" s="252"/>
      <c r="GI3" s="252"/>
      <c r="GJ3" s="252"/>
      <c r="GK3" s="252"/>
      <c r="GL3" s="252"/>
      <c r="GM3" s="252"/>
      <c r="GN3" s="252"/>
      <c r="GO3" s="252"/>
      <c r="GP3" s="252"/>
      <c r="GQ3" s="252"/>
      <c r="GR3" s="252"/>
      <c r="GS3" s="252"/>
      <c r="GT3" s="252"/>
      <c r="GU3" s="252"/>
      <c r="GV3" s="252"/>
      <c r="GW3" s="252"/>
      <c r="GX3" s="252"/>
      <c r="GY3" s="252"/>
      <c r="GZ3" s="252"/>
      <c r="HA3" s="252"/>
      <c r="HB3" s="252"/>
      <c r="HC3" s="252"/>
      <c r="HD3" s="252"/>
      <c r="HE3" s="252"/>
      <c r="HF3" s="252"/>
      <c r="HG3" s="252"/>
      <c r="HH3" s="252"/>
      <c r="HI3" s="252"/>
      <c r="HJ3" s="252"/>
      <c r="HK3" s="252"/>
      <c r="HL3" s="252"/>
      <c r="HM3" s="252"/>
      <c r="HN3" s="252"/>
      <c r="HO3" s="252"/>
      <c r="HP3" s="252"/>
      <c r="HQ3" s="252"/>
      <c r="HR3" s="252"/>
      <c r="HS3" s="252"/>
      <c r="HT3" s="252"/>
      <c r="HU3" s="252"/>
      <c r="HV3" s="252"/>
      <c r="HW3" s="252"/>
      <c r="HX3" s="252"/>
      <c r="HY3" s="252"/>
      <c r="HZ3" s="252"/>
      <c r="IA3" s="252"/>
      <c r="IB3" s="252"/>
      <c r="IC3" s="252"/>
      <c r="ID3" s="252"/>
      <c r="IE3" s="252"/>
      <c r="IF3" s="252"/>
      <c r="IG3" s="252"/>
      <c r="IH3" s="252"/>
      <c r="II3" s="252"/>
      <c r="IJ3" s="252"/>
      <c r="IK3" s="252"/>
      <c r="IL3" s="252"/>
      <c r="IM3" s="252"/>
      <c r="IN3" s="252"/>
      <c r="IO3" s="252"/>
      <c r="IP3" s="252"/>
      <c r="IQ3" s="252"/>
      <c r="IR3" s="252"/>
      <c r="IS3" s="252"/>
      <c r="IT3" s="252"/>
      <c r="IU3" s="252"/>
      <c r="IV3" s="252"/>
    </row>
    <row r="4" spans="1:256" x14ac:dyDescent="0.3">
      <c r="A4" s="254"/>
      <c r="B4" s="254"/>
      <c r="C4" s="254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52"/>
      <c r="AF4" s="252"/>
      <c r="AG4" s="252"/>
      <c r="AH4" s="252"/>
      <c r="AI4" s="252"/>
      <c r="AJ4" s="252"/>
      <c r="AK4" s="252"/>
      <c r="AL4" s="252"/>
      <c r="AM4" s="252"/>
      <c r="AN4" s="252"/>
      <c r="AO4" s="252"/>
      <c r="AP4" s="252"/>
      <c r="AQ4" s="252"/>
      <c r="AR4" s="252"/>
      <c r="AS4" s="252"/>
      <c r="AT4" s="252"/>
      <c r="AU4" s="252"/>
      <c r="AV4" s="252"/>
      <c r="AW4" s="252"/>
      <c r="AX4" s="252"/>
      <c r="AY4" s="252"/>
      <c r="AZ4" s="252"/>
      <c r="BA4" s="252"/>
      <c r="BB4" s="252"/>
      <c r="BC4" s="252"/>
      <c r="BD4" s="252"/>
      <c r="BE4" s="252"/>
      <c r="BF4" s="252"/>
      <c r="BG4" s="252"/>
      <c r="BH4" s="252"/>
      <c r="BI4" s="252"/>
      <c r="BJ4" s="252"/>
      <c r="BK4" s="252"/>
      <c r="BL4" s="252"/>
      <c r="BM4" s="252"/>
      <c r="BN4" s="252"/>
      <c r="BO4" s="252"/>
      <c r="BP4" s="252"/>
      <c r="BQ4" s="252"/>
      <c r="BR4" s="252"/>
      <c r="BS4" s="252"/>
      <c r="BT4" s="252"/>
      <c r="BU4" s="252"/>
      <c r="BV4" s="252"/>
      <c r="BW4" s="252"/>
      <c r="BX4" s="252"/>
      <c r="BY4" s="252"/>
      <c r="BZ4" s="252"/>
      <c r="CA4" s="252"/>
      <c r="CB4" s="252"/>
      <c r="CC4" s="252"/>
      <c r="CD4" s="252"/>
      <c r="CE4" s="252"/>
      <c r="CF4" s="252"/>
      <c r="CG4" s="252"/>
      <c r="CH4" s="252"/>
      <c r="CI4" s="252"/>
      <c r="CJ4" s="252"/>
      <c r="CK4" s="252"/>
      <c r="CL4" s="252"/>
      <c r="CM4" s="252"/>
      <c r="CN4" s="252"/>
      <c r="CO4" s="252"/>
      <c r="CP4" s="252"/>
      <c r="CQ4" s="252"/>
      <c r="CR4" s="252"/>
      <c r="CS4" s="252"/>
      <c r="CT4" s="252"/>
      <c r="CU4" s="252"/>
      <c r="CV4" s="252"/>
      <c r="CW4" s="252"/>
      <c r="CX4" s="252"/>
      <c r="CY4" s="252"/>
      <c r="CZ4" s="252"/>
      <c r="DA4" s="252"/>
      <c r="DB4" s="252"/>
      <c r="DC4" s="252"/>
      <c r="DD4" s="252"/>
      <c r="DE4" s="252"/>
      <c r="DF4" s="252"/>
      <c r="DG4" s="252"/>
      <c r="DH4" s="252"/>
      <c r="DI4" s="252"/>
      <c r="DJ4" s="252"/>
      <c r="DK4" s="252"/>
      <c r="DL4" s="252"/>
      <c r="DM4" s="252"/>
      <c r="DN4" s="252"/>
      <c r="DO4" s="252"/>
      <c r="DP4" s="252"/>
      <c r="DQ4" s="252"/>
      <c r="DR4" s="252"/>
      <c r="DS4" s="252"/>
      <c r="DT4" s="252"/>
      <c r="DU4" s="252"/>
      <c r="DV4" s="252"/>
      <c r="DW4" s="252"/>
      <c r="DX4" s="252"/>
      <c r="DY4" s="252"/>
      <c r="DZ4" s="252"/>
      <c r="EA4" s="252"/>
      <c r="EB4" s="252"/>
      <c r="EC4" s="252"/>
      <c r="ED4" s="252"/>
      <c r="EE4" s="252"/>
      <c r="EF4" s="252"/>
      <c r="EG4" s="252"/>
      <c r="EH4" s="252"/>
      <c r="EI4" s="252"/>
      <c r="EJ4" s="252"/>
      <c r="EK4" s="252"/>
      <c r="EL4" s="252"/>
      <c r="EM4" s="252"/>
      <c r="EN4" s="252"/>
      <c r="EO4" s="252"/>
      <c r="EP4" s="252"/>
      <c r="EQ4" s="252"/>
      <c r="ER4" s="252"/>
      <c r="ES4" s="252"/>
      <c r="ET4" s="252"/>
      <c r="EU4" s="252"/>
      <c r="EV4" s="252"/>
      <c r="EW4" s="252"/>
      <c r="EX4" s="252"/>
      <c r="EY4" s="252"/>
      <c r="EZ4" s="252"/>
      <c r="FA4" s="252"/>
      <c r="FB4" s="252"/>
      <c r="FC4" s="252"/>
      <c r="FD4" s="252"/>
      <c r="FE4" s="252"/>
      <c r="FF4" s="252"/>
      <c r="FG4" s="252"/>
      <c r="FH4" s="252"/>
      <c r="FI4" s="252"/>
      <c r="FJ4" s="252"/>
      <c r="FK4" s="252"/>
      <c r="FL4" s="252"/>
      <c r="FM4" s="252"/>
      <c r="FN4" s="252"/>
      <c r="FO4" s="252"/>
      <c r="FP4" s="252"/>
      <c r="FQ4" s="252"/>
      <c r="FR4" s="252"/>
      <c r="FS4" s="252"/>
      <c r="FT4" s="252"/>
      <c r="FU4" s="252"/>
      <c r="FV4" s="252"/>
      <c r="FW4" s="252"/>
      <c r="FX4" s="252"/>
      <c r="FY4" s="252"/>
      <c r="FZ4" s="252"/>
      <c r="GA4" s="252"/>
      <c r="GB4" s="252"/>
      <c r="GC4" s="252"/>
      <c r="GD4" s="252"/>
      <c r="GE4" s="252"/>
      <c r="GF4" s="252"/>
      <c r="GG4" s="252"/>
      <c r="GH4" s="252"/>
      <c r="GI4" s="252"/>
      <c r="GJ4" s="252"/>
      <c r="GK4" s="252"/>
      <c r="GL4" s="252"/>
      <c r="GM4" s="252"/>
      <c r="GN4" s="252"/>
      <c r="GO4" s="252"/>
      <c r="GP4" s="252"/>
      <c r="GQ4" s="252"/>
      <c r="GR4" s="252"/>
      <c r="GS4" s="252"/>
      <c r="GT4" s="252"/>
      <c r="GU4" s="252"/>
      <c r="GV4" s="252"/>
      <c r="GW4" s="252"/>
      <c r="GX4" s="252"/>
      <c r="GY4" s="252"/>
      <c r="GZ4" s="252"/>
      <c r="HA4" s="252"/>
      <c r="HB4" s="252"/>
      <c r="HC4" s="252"/>
      <c r="HD4" s="252"/>
      <c r="HE4" s="252"/>
      <c r="HF4" s="252"/>
      <c r="HG4" s="252"/>
      <c r="HH4" s="252"/>
      <c r="HI4" s="252"/>
      <c r="HJ4" s="252"/>
      <c r="HK4" s="252"/>
      <c r="HL4" s="252"/>
      <c r="HM4" s="252"/>
      <c r="HN4" s="252"/>
      <c r="HO4" s="252"/>
      <c r="HP4" s="252"/>
      <c r="HQ4" s="252"/>
      <c r="HR4" s="252"/>
      <c r="HS4" s="252"/>
      <c r="HT4" s="252"/>
      <c r="HU4" s="252"/>
      <c r="HV4" s="252"/>
      <c r="HW4" s="252"/>
      <c r="HX4" s="252"/>
      <c r="HY4" s="252"/>
      <c r="HZ4" s="252"/>
      <c r="IA4" s="252"/>
      <c r="IB4" s="252"/>
      <c r="IC4" s="252"/>
      <c r="ID4" s="252"/>
      <c r="IE4" s="252"/>
      <c r="IF4" s="252"/>
      <c r="IG4" s="252"/>
      <c r="IH4" s="252"/>
      <c r="II4" s="252"/>
      <c r="IJ4" s="252"/>
      <c r="IK4" s="252"/>
      <c r="IL4" s="252"/>
      <c r="IM4" s="252"/>
      <c r="IN4" s="252"/>
      <c r="IO4" s="252"/>
      <c r="IP4" s="252"/>
      <c r="IQ4" s="252"/>
      <c r="IR4" s="252"/>
      <c r="IS4" s="252"/>
      <c r="IT4" s="252"/>
      <c r="IU4" s="252"/>
      <c r="IV4" s="252"/>
    </row>
    <row r="5" spans="1:256" s="257" customFormat="1" x14ac:dyDescent="0.3">
      <c r="A5" s="255"/>
      <c r="B5" s="255" t="s">
        <v>68</v>
      </c>
      <c r="C5" s="255" t="s">
        <v>586</v>
      </c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256"/>
      <c r="AD5" s="256"/>
      <c r="AE5" s="256"/>
      <c r="AF5" s="256"/>
      <c r="AG5" s="256"/>
      <c r="AH5" s="256"/>
      <c r="AI5" s="256"/>
      <c r="AJ5" s="256"/>
      <c r="AK5" s="256"/>
      <c r="AL5" s="256"/>
      <c r="AM5" s="256"/>
      <c r="AN5" s="256"/>
      <c r="AO5" s="256"/>
      <c r="AP5" s="256"/>
      <c r="AQ5" s="256"/>
      <c r="AR5" s="256"/>
      <c r="AS5" s="256"/>
      <c r="AT5" s="256"/>
      <c r="AU5" s="256"/>
      <c r="AV5" s="256"/>
      <c r="AW5" s="256"/>
      <c r="AX5" s="256"/>
      <c r="AY5" s="256"/>
      <c r="AZ5" s="256"/>
      <c r="BA5" s="256"/>
      <c r="BB5" s="256"/>
      <c r="BC5" s="256"/>
      <c r="BD5" s="256"/>
      <c r="BE5" s="256"/>
      <c r="BF5" s="256"/>
      <c r="BG5" s="256"/>
      <c r="BH5" s="256"/>
      <c r="BI5" s="256"/>
      <c r="BJ5" s="256"/>
      <c r="BK5" s="256"/>
      <c r="BL5" s="256"/>
      <c r="BM5" s="256"/>
      <c r="BN5" s="256"/>
      <c r="BO5" s="256"/>
      <c r="BP5" s="256"/>
      <c r="BQ5" s="256"/>
      <c r="BR5" s="256"/>
      <c r="BS5" s="256"/>
      <c r="BT5" s="256"/>
      <c r="BU5" s="256"/>
      <c r="BV5" s="256"/>
      <c r="BW5" s="256"/>
      <c r="BX5" s="256"/>
      <c r="BY5" s="256"/>
      <c r="BZ5" s="256"/>
      <c r="CA5" s="256"/>
      <c r="CB5" s="256"/>
      <c r="CC5" s="256"/>
      <c r="CD5" s="256"/>
      <c r="CE5" s="256"/>
      <c r="CF5" s="256"/>
      <c r="CG5" s="256"/>
      <c r="CH5" s="256"/>
      <c r="CI5" s="256"/>
      <c r="CJ5" s="256"/>
      <c r="CK5" s="256"/>
      <c r="CL5" s="256"/>
      <c r="CM5" s="256"/>
      <c r="CN5" s="256"/>
      <c r="CO5" s="256"/>
      <c r="CP5" s="256"/>
      <c r="CQ5" s="256"/>
      <c r="CR5" s="256"/>
      <c r="CS5" s="256"/>
      <c r="CT5" s="256"/>
      <c r="CU5" s="256"/>
      <c r="CV5" s="256"/>
      <c r="CW5" s="256"/>
      <c r="CX5" s="256"/>
      <c r="CY5" s="256"/>
      <c r="CZ5" s="256"/>
      <c r="DA5" s="256"/>
      <c r="DB5" s="256"/>
      <c r="DC5" s="256"/>
      <c r="DD5" s="256"/>
      <c r="DE5" s="256"/>
      <c r="DF5" s="256"/>
      <c r="DG5" s="256"/>
      <c r="DH5" s="256"/>
      <c r="DI5" s="256"/>
      <c r="DJ5" s="256"/>
      <c r="DK5" s="256"/>
      <c r="DL5" s="256"/>
      <c r="DM5" s="256"/>
      <c r="DN5" s="256"/>
      <c r="DO5" s="256"/>
      <c r="DP5" s="256"/>
      <c r="DQ5" s="256"/>
      <c r="DR5" s="256"/>
      <c r="DS5" s="256"/>
      <c r="DT5" s="256"/>
      <c r="DU5" s="256"/>
      <c r="DV5" s="256"/>
      <c r="DW5" s="256"/>
      <c r="DX5" s="256"/>
      <c r="DY5" s="256"/>
      <c r="DZ5" s="256"/>
      <c r="EA5" s="256"/>
      <c r="EB5" s="256"/>
      <c r="EC5" s="256"/>
      <c r="ED5" s="256"/>
      <c r="EE5" s="256"/>
      <c r="EF5" s="256"/>
      <c r="EG5" s="256"/>
      <c r="EH5" s="256"/>
      <c r="EI5" s="256"/>
      <c r="EJ5" s="256"/>
      <c r="EK5" s="256"/>
      <c r="EL5" s="256"/>
      <c r="EM5" s="256"/>
      <c r="EN5" s="256"/>
      <c r="EO5" s="256"/>
      <c r="EP5" s="256"/>
      <c r="EQ5" s="256"/>
      <c r="ER5" s="256"/>
      <c r="ES5" s="256"/>
      <c r="ET5" s="256"/>
      <c r="EU5" s="256"/>
      <c r="EV5" s="256"/>
      <c r="EW5" s="256"/>
      <c r="EX5" s="256"/>
      <c r="EY5" s="256"/>
      <c r="EZ5" s="256"/>
      <c r="FA5" s="256"/>
      <c r="FB5" s="256"/>
      <c r="FC5" s="256"/>
      <c r="FD5" s="256"/>
      <c r="FE5" s="256"/>
      <c r="FF5" s="256"/>
      <c r="FG5" s="256"/>
      <c r="FH5" s="256"/>
      <c r="FI5" s="256"/>
      <c r="FJ5" s="256"/>
      <c r="FK5" s="256"/>
      <c r="FL5" s="256"/>
      <c r="FM5" s="256"/>
      <c r="FN5" s="256"/>
      <c r="FO5" s="256"/>
      <c r="FP5" s="256"/>
      <c r="FQ5" s="256"/>
      <c r="FR5" s="256"/>
      <c r="FS5" s="256"/>
      <c r="FT5" s="256"/>
      <c r="FU5" s="256"/>
      <c r="FV5" s="256"/>
      <c r="FW5" s="256"/>
      <c r="FX5" s="256"/>
      <c r="FY5" s="256"/>
      <c r="FZ5" s="256"/>
      <c r="GA5" s="256"/>
      <c r="GB5" s="256"/>
      <c r="GC5" s="256"/>
      <c r="GD5" s="256"/>
      <c r="GE5" s="256"/>
      <c r="GF5" s="256"/>
      <c r="GG5" s="256"/>
      <c r="GH5" s="256"/>
      <c r="GI5" s="256"/>
      <c r="GJ5" s="256"/>
      <c r="GK5" s="256"/>
      <c r="GL5" s="256"/>
      <c r="GM5" s="256"/>
      <c r="GN5" s="256"/>
      <c r="GO5" s="256"/>
      <c r="GP5" s="256"/>
      <c r="GQ5" s="256"/>
      <c r="GR5" s="256"/>
      <c r="GS5" s="256"/>
      <c r="GT5" s="256"/>
      <c r="GU5" s="256"/>
      <c r="GV5" s="256"/>
      <c r="GW5" s="256"/>
      <c r="GX5" s="256"/>
      <c r="GY5" s="256"/>
      <c r="GZ5" s="256"/>
      <c r="HA5" s="256"/>
      <c r="HB5" s="256"/>
      <c r="HC5" s="256"/>
      <c r="HD5" s="256"/>
      <c r="HE5" s="256"/>
      <c r="HF5" s="256"/>
      <c r="HG5" s="256"/>
      <c r="HH5" s="256"/>
      <c r="HI5" s="256"/>
      <c r="HJ5" s="256"/>
      <c r="HK5" s="256"/>
      <c r="HL5" s="256"/>
      <c r="HM5" s="256"/>
      <c r="HN5" s="256"/>
      <c r="HO5" s="256"/>
      <c r="HP5" s="256"/>
      <c r="HQ5" s="256"/>
      <c r="HR5" s="256"/>
      <c r="HS5" s="256"/>
      <c r="HT5" s="256"/>
      <c r="HU5" s="256"/>
      <c r="HV5" s="256"/>
      <c r="HW5" s="256"/>
      <c r="HX5" s="256"/>
      <c r="HY5" s="256"/>
      <c r="HZ5" s="256"/>
      <c r="IA5" s="256"/>
      <c r="IB5" s="256"/>
      <c r="IC5" s="256"/>
      <c r="ID5" s="256"/>
      <c r="IE5" s="256"/>
      <c r="IF5" s="256"/>
      <c r="IG5" s="256"/>
      <c r="IH5" s="256"/>
      <c r="II5" s="256"/>
      <c r="IJ5" s="256"/>
      <c r="IK5" s="256"/>
      <c r="IL5" s="256"/>
      <c r="IM5" s="256"/>
      <c r="IN5" s="256"/>
      <c r="IO5" s="256"/>
      <c r="IP5" s="256"/>
      <c r="IQ5" s="256"/>
      <c r="IR5" s="256"/>
      <c r="IS5" s="256"/>
      <c r="IT5" s="256"/>
      <c r="IU5" s="256"/>
      <c r="IV5" s="256"/>
    </row>
    <row r="6" spans="1:256" x14ac:dyDescent="0.3">
      <c r="A6" s="258">
        <v>1</v>
      </c>
      <c r="B6" s="258">
        <v>2</v>
      </c>
      <c r="C6" s="258">
        <v>3</v>
      </c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  <c r="AN6" s="252"/>
      <c r="AO6" s="252"/>
      <c r="AP6" s="252"/>
      <c r="AQ6" s="252"/>
      <c r="AR6" s="252"/>
      <c r="AS6" s="252"/>
      <c r="AT6" s="252"/>
      <c r="AU6" s="252"/>
      <c r="AV6" s="252"/>
      <c r="AW6" s="252"/>
      <c r="AX6" s="252"/>
      <c r="AY6" s="252"/>
      <c r="AZ6" s="252"/>
      <c r="BA6" s="252"/>
      <c r="BB6" s="252"/>
      <c r="BC6" s="252"/>
      <c r="BD6" s="252"/>
      <c r="BE6" s="252"/>
      <c r="BF6" s="252"/>
      <c r="BG6" s="252"/>
      <c r="BH6" s="252"/>
      <c r="BI6" s="252"/>
      <c r="BJ6" s="252"/>
      <c r="BK6" s="252"/>
      <c r="BL6" s="252"/>
      <c r="BM6" s="252"/>
      <c r="BN6" s="252"/>
      <c r="BO6" s="252"/>
      <c r="BP6" s="252"/>
      <c r="BQ6" s="252"/>
      <c r="BR6" s="252"/>
      <c r="BS6" s="252"/>
      <c r="BT6" s="252"/>
      <c r="BU6" s="252"/>
      <c r="BV6" s="252"/>
      <c r="BW6" s="252"/>
      <c r="BX6" s="252"/>
      <c r="BY6" s="252"/>
      <c r="BZ6" s="252"/>
      <c r="CA6" s="252"/>
      <c r="CB6" s="252"/>
      <c r="CC6" s="252"/>
      <c r="CD6" s="252"/>
      <c r="CE6" s="252"/>
      <c r="CF6" s="252"/>
      <c r="CG6" s="252"/>
      <c r="CH6" s="252"/>
      <c r="CI6" s="252"/>
      <c r="CJ6" s="252"/>
      <c r="CK6" s="252"/>
      <c r="CL6" s="252"/>
      <c r="CM6" s="252"/>
      <c r="CN6" s="252"/>
      <c r="CO6" s="252"/>
      <c r="CP6" s="252"/>
      <c r="CQ6" s="252"/>
      <c r="CR6" s="252"/>
      <c r="CS6" s="252"/>
      <c r="CT6" s="252"/>
      <c r="CU6" s="252"/>
      <c r="CV6" s="252"/>
      <c r="CW6" s="252"/>
      <c r="CX6" s="252"/>
      <c r="CY6" s="252"/>
      <c r="CZ6" s="252"/>
      <c r="DA6" s="252"/>
      <c r="DB6" s="252"/>
      <c r="DC6" s="252"/>
      <c r="DD6" s="252"/>
      <c r="DE6" s="252"/>
      <c r="DF6" s="252"/>
      <c r="DG6" s="252"/>
      <c r="DH6" s="252"/>
      <c r="DI6" s="252"/>
      <c r="DJ6" s="252"/>
      <c r="DK6" s="252"/>
      <c r="DL6" s="252"/>
      <c r="DM6" s="252"/>
      <c r="DN6" s="252"/>
      <c r="DO6" s="252"/>
      <c r="DP6" s="252"/>
      <c r="DQ6" s="252"/>
      <c r="DR6" s="252"/>
      <c r="DS6" s="252"/>
      <c r="DT6" s="252"/>
      <c r="DU6" s="252"/>
      <c r="DV6" s="252"/>
      <c r="DW6" s="252"/>
      <c r="DX6" s="252"/>
      <c r="DY6" s="252"/>
      <c r="DZ6" s="252"/>
      <c r="EA6" s="252"/>
      <c r="EB6" s="252"/>
      <c r="EC6" s="252"/>
      <c r="ED6" s="252"/>
      <c r="EE6" s="252"/>
      <c r="EF6" s="252"/>
      <c r="EG6" s="252"/>
      <c r="EH6" s="252"/>
      <c r="EI6" s="252"/>
      <c r="EJ6" s="252"/>
      <c r="EK6" s="252"/>
      <c r="EL6" s="252"/>
      <c r="EM6" s="252"/>
      <c r="EN6" s="252"/>
      <c r="EO6" s="252"/>
      <c r="EP6" s="252"/>
      <c r="EQ6" s="252"/>
      <c r="ER6" s="252"/>
      <c r="ES6" s="252"/>
      <c r="ET6" s="252"/>
      <c r="EU6" s="252"/>
      <c r="EV6" s="252"/>
      <c r="EW6" s="252"/>
      <c r="EX6" s="252"/>
      <c r="EY6" s="252"/>
      <c r="EZ6" s="252"/>
      <c r="FA6" s="252"/>
      <c r="FB6" s="252"/>
      <c r="FC6" s="252"/>
      <c r="FD6" s="252"/>
      <c r="FE6" s="252"/>
      <c r="FF6" s="252"/>
      <c r="FG6" s="252"/>
      <c r="FH6" s="252"/>
      <c r="FI6" s="252"/>
      <c r="FJ6" s="252"/>
      <c r="FK6" s="252"/>
      <c r="FL6" s="252"/>
      <c r="FM6" s="252"/>
      <c r="FN6" s="252"/>
      <c r="FO6" s="252"/>
      <c r="FP6" s="252"/>
      <c r="FQ6" s="252"/>
      <c r="FR6" s="252"/>
      <c r="FS6" s="252"/>
      <c r="FT6" s="252"/>
      <c r="FU6" s="252"/>
      <c r="FV6" s="252"/>
      <c r="FW6" s="252"/>
      <c r="FX6" s="252"/>
      <c r="FY6" s="252"/>
      <c r="FZ6" s="252"/>
      <c r="GA6" s="252"/>
      <c r="GB6" s="252"/>
      <c r="GC6" s="252"/>
      <c r="GD6" s="252"/>
      <c r="GE6" s="252"/>
      <c r="GF6" s="252"/>
      <c r="GG6" s="252"/>
      <c r="GH6" s="252"/>
      <c r="GI6" s="252"/>
      <c r="GJ6" s="252"/>
      <c r="GK6" s="252"/>
      <c r="GL6" s="252"/>
      <c r="GM6" s="252"/>
      <c r="GN6" s="252"/>
      <c r="GO6" s="252"/>
      <c r="GP6" s="252"/>
      <c r="GQ6" s="252"/>
      <c r="GR6" s="252"/>
      <c r="GS6" s="252"/>
      <c r="GT6" s="252"/>
      <c r="GU6" s="252"/>
      <c r="GV6" s="252"/>
      <c r="GW6" s="252"/>
      <c r="GX6" s="252"/>
      <c r="GY6" s="252"/>
      <c r="GZ6" s="252"/>
      <c r="HA6" s="252"/>
      <c r="HB6" s="252"/>
      <c r="HC6" s="252"/>
      <c r="HD6" s="252"/>
      <c r="HE6" s="252"/>
      <c r="HF6" s="252"/>
      <c r="HG6" s="252"/>
      <c r="HH6" s="252"/>
      <c r="HI6" s="252"/>
      <c r="HJ6" s="252"/>
      <c r="HK6" s="252"/>
      <c r="HL6" s="252"/>
      <c r="HM6" s="252"/>
      <c r="HN6" s="252"/>
      <c r="HO6" s="252"/>
      <c r="HP6" s="252"/>
      <c r="HQ6" s="252"/>
      <c r="HR6" s="252"/>
      <c r="HS6" s="252"/>
      <c r="HT6" s="252"/>
      <c r="HU6" s="252"/>
      <c r="HV6" s="252"/>
      <c r="HW6" s="252"/>
      <c r="HX6" s="252"/>
      <c r="HY6" s="252"/>
      <c r="HZ6" s="252"/>
      <c r="IA6" s="252"/>
      <c r="IB6" s="252"/>
      <c r="IC6" s="252"/>
      <c r="ID6" s="252"/>
      <c r="IE6" s="252"/>
      <c r="IF6" s="252"/>
      <c r="IG6" s="252"/>
      <c r="IH6" s="252"/>
      <c r="II6" s="252"/>
      <c r="IJ6" s="252"/>
      <c r="IK6" s="252"/>
      <c r="IL6" s="252"/>
      <c r="IM6" s="252"/>
      <c r="IN6" s="252"/>
      <c r="IO6" s="252"/>
      <c r="IP6" s="252"/>
      <c r="IQ6" s="252"/>
      <c r="IR6" s="252"/>
      <c r="IS6" s="252"/>
      <c r="IT6" s="252"/>
      <c r="IU6" s="252"/>
      <c r="IV6" s="252"/>
    </row>
    <row r="7" spans="1:256" ht="28.5" customHeight="1" x14ac:dyDescent="0.3">
      <c r="A7" s="259" t="s">
        <v>549</v>
      </c>
      <c r="B7" s="260" t="s">
        <v>587</v>
      </c>
      <c r="C7" s="347">
        <f>'1. melléklet'!C22</f>
        <v>55913909</v>
      </c>
    </row>
    <row r="8" spans="1:256" ht="31.2" x14ac:dyDescent="0.3">
      <c r="A8" s="259" t="s">
        <v>551</v>
      </c>
      <c r="B8" s="260" t="s">
        <v>588</v>
      </c>
      <c r="C8" s="261">
        <f>'3. melléklet'!D5</f>
        <v>175704530</v>
      </c>
    </row>
    <row r="9" spans="1:256" ht="31.2" x14ac:dyDescent="0.3">
      <c r="A9" s="259" t="s">
        <v>589</v>
      </c>
      <c r="B9" s="260" t="s">
        <v>778</v>
      </c>
      <c r="C9" s="261">
        <f>'4. melléklet'!D17</f>
        <v>1384965</v>
      </c>
      <c r="D9" s="262"/>
    </row>
    <row r="10" spans="1:256" ht="31.2" x14ac:dyDescent="0.3">
      <c r="A10" s="259" t="s">
        <v>553</v>
      </c>
      <c r="B10" s="260" t="s">
        <v>590</v>
      </c>
      <c r="C10" s="261">
        <f>'3. melléklet'!D6</f>
        <v>125139408</v>
      </c>
    </row>
    <row r="11" spans="1:256" ht="31.2" x14ac:dyDescent="0.3">
      <c r="A11" s="259" t="s">
        <v>591</v>
      </c>
      <c r="B11" s="260" t="s">
        <v>592</v>
      </c>
      <c r="C11" s="261">
        <f>'3. melléklet'!D9</f>
        <v>1250688</v>
      </c>
      <c r="D11" s="262"/>
      <c r="E11" s="262"/>
    </row>
    <row r="12" spans="1:256" ht="31.2" x14ac:dyDescent="0.3">
      <c r="A12" s="259" t="s">
        <v>593</v>
      </c>
      <c r="B12" s="260" t="s">
        <v>594</v>
      </c>
      <c r="C12" s="261">
        <f>'1. melléklet'!C43-'1. melléklet'!E43</f>
        <v>-4130</v>
      </c>
      <c r="D12" s="262"/>
    </row>
    <row r="13" spans="1:256" ht="31.2" x14ac:dyDescent="0.3">
      <c r="A13" s="259" t="s">
        <v>555</v>
      </c>
      <c r="B13" s="260" t="s">
        <v>595</v>
      </c>
      <c r="C13" s="261">
        <f>'1. melléklet'!E71-'1. melléklet'!C71</f>
        <v>675740</v>
      </c>
    </row>
    <row r="14" spans="1:256" ht="28.5" customHeight="1" x14ac:dyDescent="0.3">
      <c r="A14" s="259" t="s">
        <v>556</v>
      </c>
      <c r="B14" s="442" t="s">
        <v>596</v>
      </c>
      <c r="C14" s="347">
        <f>C7+C8+C9-C10-C11+C12+C13</f>
        <v>107284918</v>
      </c>
    </row>
    <row r="17" spans="3:3" x14ac:dyDescent="0.3">
      <c r="C17" s="262"/>
    </row>
    <row r="18" spans="3:3" x14ac:dyDescent="0.3">
      <c r="C18" s="262"/>
    </row>
    <row r="19" spans="3:3" x14ac:dyDescent="0.3">
      <c r="C19" s="262"/>
    </row>
  </sheetData>
  <mergeCells count="1">
    <mergeCell ref="A1:C1"/>
  </mergeCells>
  <printOptions horizontalCentered="1"/>
  <pageMargins left="0.70866141732283472" right="0.70866141732283472" top="1.7322834645669292" bottom="0.74803149606299213" header="0.31496062992125984" footer="0.31496062992125984"/>
  <pageSetup paperSize="9" orientation="portrait" r:id="rId1"/>
  <headerFooter>
    <oddHeader>&amp;L&amp;"Times New Roman,Normál"&amp;12Pécsely Község Önkormányzata &amp;C&amp;"Times New Roman,Normál"&amp;12
20. melléklet
az önkormányzat 2022. évi költségvetési gazdálkodási beszámolójáról szóló
4/2023. (V. 30.) önkormányzati rendelethez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A1:F12"/>
  <sheetViews>
    <sheetView view="pageLayout" zoomScaleNormal="100" workbookViewId="0">
      <selection sqref="A1:F1"/>
    </sheetView>
  </sheetViews>
  <sheetFormatPr defaultRowHeight="15.6" x14ac:dyDescent="0.3"/>
  <cols>
    <col min="1" max="1" width="8.109375" style="286" customWidth="1"/>
    <col min="2" max="2" width="40.44140625" style="286" customWidth="1"/>
    <col min="3" max="4" width="16.109375" style="286" customWidth="1"/>
    <col min="5" max="5" width="14.44140625" style="286" customWidth="1"/>
    <col min="6" max="6" width="10.109375" style="286" customWidth="1"/>
    <col min="7" max="256" width="9.109375" style="286"/>
    <col min="257" max="257" width="8.109375" style="286" customWidth="1"/>
    <col min="258" max="258" width="41" style="286" customWidth="1"/>
    <col min="259" max="262" width="32.88671875" style="286" customWidth="1"/>
    <col min="263" max="512" width="9.109375" style="286"/>
    <col min="513" max="513" width="8.109375" style="286" customWidth="1"/>
    <col min="514" max="514" width="41" style="286" customWidth="1"/>
    <col min="515" max="518" width="32.88671875" style="286" customWidth="1"/>
    <col min="519" max="768" width="9.109375" style="286"/>
    <col min="769" max="769" width="8.109375" style="286" customWidth="1"/>
    <col min="770" max="770" width="41" style="286" customWidth="1"/>
    <col min="771" max="774" width="32.88671875" style="286" customWidth="1"/>
    <col min="775" max="1024" width="9.109375" style="286"/>
    <col min="1025" max="1025" width="8.109375" style="286" customWidth="1"/>
    <col min="1026" max="1026" width="41" style="286" customWidth="1"/>
    <col min="1027" max="1030" width="32.88671875" style="286" customWidth="1"/>
    <col min="1031" max="1280" width="9.109375" style="286"/>
    <col min="1281" max="1281" width="8.109375" style="286" customWidth="1"/>
    <col min="1282" max="1282" width="41" style="286" customWidth="1"/>
    <col min="1283" max="1286" width="32.88671875" style="286" customWidth="1"/>
    <col min="1287" max="1536" width="9.109375" style="286"/>
    <col min="1537" max="1537" width="8.109375" style="286" customWidth="1"/>
    <col min="1538" max="1538" width="41" style="286" customWidth="1"/>
    <col min="1539" max="1542" width="32.88671875" style="286" customWidth="1"/>
    <col min="1543" max="1792" width="9.109375" style="286"/>
    <col min="1793" max="1793" width="8.109375" style="286" customWidth="1"/>
    <col min="1794" max="1794" width="41" style="286" customWidth="1"/>
    <col min="1795" max="1798" width="32.88671875" style="286" customWidth="1"/>
    <col min="1799" max="2048" width="9.109375" style="286"/>
    <col min="2049" max="2049" width="8.109375" style="286" customWidth="1"/>
    <col min="2050" max="2050" width="41" style="286" customWidth="1"/>
    <col min="2051" max="2054" width="32.88671875" style="286" customWidth="1"/>
    <col min="2055" max="2304" width="9.109375" style="286"/>
    <col min="2305" max="2305" width="8.109375" style="286" customWidth="1"/>
    <col min="2306" max="2306" width="41" style="286" customWidth="1"/>
    <col min="2307" max="2310" width="32.88671875" style="286" customWidth="1"/>
    <col min="2311" max="2560" width="9.109375" style="286"/>
    <col min="2561" max="2561" width="8.109375" style="286" customWidth="1"/>
    <col min="2562" max="2562" width="41" style="286" customWidth="1"/>
    <col min="2563" max="2566" width="32.88671875" style="286" customWidth="1"/>
    <col min="2567" max="2816" width="9.109375" style="286"/>
    <col min="2817" max="2817" width="8.109375" style="286" customWidth="1"/>
    <col min="2818" max="2818" width="41" style="286" customWidth="1"/>
    <col min="2819" max="2822" width="32.88671875" style="286" customWidth="1"/>
    <col min="2823" max="3072" width="9.109375" style="286"/>
    <col min="3073" max="3073" width="8.109375" style="286" customWidth="1"/>
    <col min="3074" max="3074" width="41" style="286" customWidth="1"/>
    <col min="3075" max="3078" width="32.88671875" style="286" customWidth="1"/>
    <col min="3079" max="3328" width="9.109375" style="286"/>
    <col min="3329" max="3329" width="8.109375" style="286" customWidth="1"/>
    <col min="3330" max="3330" width="41" style="286" customWidth="1"/>
    <col min="3331" max="3334" width="32.88671875" style="286" customWidth="1"/>
    <col min="3335" max="3584" width="9.109375" style="286"/>
    <col min="3585" max="3585" width="8.109375" style="286" customWidth="1"/>
    <col min="3586" max="3586" width="41" style="286" customWidth="1"/>
    <col min="3587" max="3590" width="32.88671875" style="286" customWidth="1"/>
    <col min="3591" max="3840" width="9.109375" style="286"/>
    <col min="3841" max="3841" width="8.109375" style="286" customWidth="1"/>
    <col min="3842" max="3842" width="41" style="286" customWidth="1"/>
    <col min="3843" max="3846" width="32.88671875" style="286" customWidth="1"/>
    <col min="3847" max="4096" width="9.109375" style="286"/>
    <col min="4097" max="4097" width="8.109375" style="286" customWidth="1"/>
    <col min="4098" max="4098" width="41" style="286" customWidth="1"/>
    <col min="4099" max="4102" width="32.88671875" style="286" customWidth="1"/>
    <col min="4103" max="4352" width="9.109375" style="286"/>
    <col min="4353" max="4353" width="8.109375" style="286" customWidth="1"/>
    <col min="4354" max="4354" width="41" style="286" customWidth="1"/>
    <col min="4355" max="4358" width="32.88671875" style="286" customWidth="1"/>
    <col min="4359" max="4608" width="9.109375" style="286"/>
    <col min="4609" max="4609" width="8.109375" style="286" customWidth="1"/>
    <col min="4610" max="4610" width="41" style="286" customWidth="1"/>
    <col min="4611" max="4614" width="32.88671875" style="286" customWidth="1"/>
    <col min="4615" max="4864" width="9.109375" style="286"/>
    <col min="4865" max="4865" width="8.109375" style="286" customWidth="1"/>
    <col min="4866" max="4866" width="41" style="286" customWidth="1"/>
    <col min="4867" max="4870" width="32.88671875" style="286" customWidth="1"/>
    <col min="4871" max="5120" width="9.109375" style="286"/>
    <col min="5121" max="5121" width="8.109375" style="286" customWidth="1"/>
    <col min="5122" max="5122" width="41" style="286" customWidth="1"/>
    <col min="5123" max="5126" width="32.88671875" style="286" customWidth="1"/>
    <col min="5127" max="5376" width="9.109375" style="286"/>
    <col min="5377" max="5377" width="8.109375" style="286" customWidth="1"/>
    <col min="5378" max="5378" width="41" style="286" customWidth="1"/>
    <col min="5379" max="5382" width="32.88671875" style="286" customWidth="1"/>
    <col min="5383" max="5632" width="9.109375" style="286"/>
    <col min="5633" max="5633" width="8.109375" style="286" customWidth="1"/>
    <col min="5634" max="5634" width="41" style="286" customWidth="1"/>
    <col min="5635" max="5638" width="32.88671875" style="286" customWidth="1"/>
    <col min="5639" max="5888" width="9.109375" style="286"/>
    <col min="5889" max="5889" width="8.109375" style="286" customWidth="1"/>
    <col min="5890" max="5890" width="41" style="286" customWidth="1"/>
    <col min="5891" max="5894" width="32.88671875" style="286" customWidth="1"/>
    <col min="5895" max="6144" width="9.109375" style="286"/>
    <col min="6145" max="6145" width="8.109375" style="286" customWidth="1"/>
    <col min="6146" max="6146" width="41" style="286" customWidth="1"/>
    <col min="6147" max="6150" width="32.88671875" style="286" customWidth="1"/>
    <col min="6151" max="6400" width="9.109375" style="286"/>
    <col min="6401" max="6401" width="8.109375" style="286" customWidth="1"/>
    <col min="6402" max="6402" width="41" style="286" customWidth="1"/>
    <col min="6403" max="6406" width="32.88671875" style="286" customWidth="1"/>
    <col min="6407" max="6656" width="9.109375" style="286"/>
    <col min="6657" max="6657" width="8.109375" style="286" customWidth="1"/>
    <col min="6658" max="6658" width="41" style="286" customWidth="1"/>
    <col min="6659" max="6662" width="32.88671875" style="286" customWidth="1"/>
    <col min="6663" max="6912" width="9.109375" style="286"/>
    <col min="6913" max="6913" width="8.109375" style="286" customWidth="1"/>
    <col min="6914" max="6914" width="41" style="286" customWidth="1"/>
    <col min="6915" max="6918" width="32.88671875" style="286" customWidth="1"/>
    <col min="6919" max="7168" width="9.109375" style="286"/>
    <col min="7169" max="7169" width="8.109375" style="286" customWidth="1"/>
    <col min="7170" max="7170" width="41" style="286" customWidth="1"/>
    <col min="7171" max="7174" width="32.88671875" style="286" customWidth="1"/>
    <col min="7175" max="7424" width="9.109375" style="286"/>
    <col min="7425" max="7425" width="8.109375" style="286" customWidth="1"/>
    <col min="7426" max="7426" width="41" style="286" customWidth="1"/>
    <col min="7427" max="7430" width="32.88671875" style="286" customWidth="1"/>
    <col min="7431" max="7680" width="9.109375" style="286"/>
    <col min="7681" max="7681" width="8.109375" style="286" customWidth="1"/>
    <col min="7682" max="7682" width="41" style="286" customWidth="1"/>
    <col min="7683" max="7686" width="32.88671875" style="286" customWidth="1"/>
    <col min="7687" max="7936" width="9.109375" style="286"/>
    <col min="7937" max="7937" width="8.109375" style="286" customWidth="1"/>
    <col min="7938" max="7938" width="41" style="286" customWidth="1"/>
    <col min="7939" max="7942" width="32.88671875" style="286" customWidth="1"/>
    <col min="7943" max="8192" width="9.109375" style="286"/>
    <col min="8193" max="8193" width="8.109375" style="286" customWidth="1"/>
    <col min="8194" max="8194" width="41" style="286" customWidth="1"/>
    <col min="8195" max="8198" width="32.88671875" style="286" customWidth="1"/>
    <col min="8199" max="8448" width="9.109375" style="286"/>
    <col min="8449" max="8449" width="8.109375" style="286" customWidth="1"/>
    <col min="8450" max="8450" width="41" style="286" customWidth="1"/>
    <col min="8451" max="8454" width="32.88671875" style="286" customWidth="1"/>
    <col min="8455" max="8704" width="9.109375" style="286"/>
    <col min="8705" max="8705" width="8.109375" style="286" customWidth="1"/>
    <col min="8706" max="8706" width="41" style="286" customWidth="1"/>
    <col min="8707" max="8710" width="32.88671875" style="286" customWidth="1"/>
    <col min="8711" max="8960" width="9.109375" style="286"/>
    <col min="8961" max="8961" width="8.109375" style="286" customWidth="1"/>
    <col min="8962" max="8962" width="41" style="286" customWidth="1"/>
    <col min="8963" max="8966" width="32.88671875" style="286" customWidth="1"/>
    <col min="8967" max="9216" width="9.109375" style="286"/>
    <col min="9217" max="9217" width="8.109375" style="286" customWidth="1"/>
    <col min="9218" max="9218" width="41" style="286" customWidth="1"/>
    <col min="9219" max="9222" width="32.88671875" style="286" customWidth="1"/>
    <col min="9223" max="9472" width="9.109375" style="286"/>
    <col min="9473" max="9473" width="8.109375" style="286" customWidth="1"/>
    <col min="9474" max="9474" width="41" style="286" customWidth="1"/>
    <col min="9475" max="9478" width="32.88671875" style="286" customWidth="1"/>
    <col min="9479" max="9728" width="9.109375" style="286"/>
    <col min="9729" max="9729" width="8.109375" style="286" customWidth="1"/>
    <col min="9730" max="9730" width="41" style="286" customWidth="1"/>
    <col min="9731" max="9734" width="32.88671875" style="286" customWidth="1"/>
    <col min="9735" max="9984" width="9.109375" style="286"/>
    <col min="9985" max="9985" width="8.109375" style="286" customWidth="1"/>
    <col min="9986" max="9986" width="41" style="286" customWidth="1"/>
    <col min="9987" max="9990" width="32.88671875" style="286" customWidth="1"/>
    <col min="9991" max="10240" width="9.109375" style="286"/>
    <col min="10241" max="10241" width="8.109375" style="286" customWidth="1"/>
    <col min="10242" max="10242" width="41" style="286" customWidth="1"/>
    <col min="10243" max="10246" width="32.88671875" style="286" customWidth="1"/>
    <col min="10247" max="10496" width="9.109375" style="286"/>
    <col min="10497" max="10497" width="8.109375" style="286" customWidth="1"/>
    <col min="10498" max="10498" width="41" style="286" customWidth="1"/>
    <col min="10499" max="10502" width="32.88671875" style="286" customWidth="1"/>
    <col min="10503" max="10752" width="9.109375" style="286"/>
    <col min="10753" max="10753" width="8.109375" style="286" customWidth="1"/>
    <col min="10754" max="10754" width="41" style="286" customWidth="1"/>
    <col min="10755" max="10758" width="32.88671875" style="286" customWidth="1"/>
    <col min="10759" max="11008" width="9.109375" style="286"/>
    <col min="11009" max="11009" width="8.109375" style="286" customWidth="1"/>
    <col min="11010" max="11010" width="41" style="286" customWidth="1"/>
    <col min="11011" max="11014" width="32.88671875" style="286" customWidth="1"/>
    <col min="11015" max="11264" width="9.109375" style="286"/>
    <col min="11265" max="11265" width="8.109375" style="286" customWidth="1"/>
    <col min="11266" max="11266" width="41" style="286" customWidth="1"/>
    <col min="11267" max="11270" width="32.88671875" style="286" customWidth="1"/>
    <col min="11271" max="11520" width="9.109375" style="286"/>
    <col min="11521" max="11521" width="8.109375" style="286" customWidth="1"/>
    <col min="11522" max="11522" width="41" style="286" customWidth="1"/>
    <col min="11523" max="11526" width="32.88671875" style="286" customWidth="1"/>
    <col min="11527" max="11776" width="9.109375" style="286"/>
    <col min="11777" max="11777" width="8.109375" style="286" customWidth="1"/>
    <col min="11778" max="11778" width="41" style="286" customWidth="1"/>
    <col min="11779" max="11782" width="32.88671875" style="286" customWidth="1"/>
    <col min="11783" max="12032" width="9.109375" style="286"/>
    <col min="12033" max="12033" width="8.109375" style="286" customWidth="1"/>
    <col min="12034" max="12034" width="41" style="286" customWidth="1"/>
    <col min="12035" max="12038" width="32.88671875" style="286" customWidth="1"/>
    <col min="12039" max="12288" width="9.109375" style="286"/>
    <col min="12289" max="12289" width="8.109375" style="286" customWidth="1"/>
    <col min="12290" max="12290" width="41" style="286" customWidth="1"/>
    <col min="12291" max="12294" width="32.88671875" style="286" customWidth="1"/>
    <col min="12295" max="12544" width="9.109375" style="286"/>
    <col min="12545" max="12545" width="8.109375" style="286" customWidth="1"/>
    <col min="12546" max="12546" width="41" style="286" customWidth="1"/>
    <col min="12547" max="12550" width="32.88671875" style="286" customWidth="1"/>
    <col min="12551" max="12800" width="9.109375" style="286"/>
    <col min="12801" max="12801" width="8.109375" style="286" customWidth="1"/>
    <col min="12802" max="12802" width="41" style="286" customWidth="1"/>
    <col min="12803" max="12806" width="32.88671875" style="286" customWidth="1"/>
    <col min="12807" max="13056" width="9.109375" style="286"/>
    <col min="13057" max="13057" width="8.109375" style="286" customWidth="1"/>
    <col min="13058" max="13058" width="41" style="286" customWidth="1"/>
    <col min="13059" max="13062" width="32.88671875" style="286" customWidth="1"/>
    <col min="13063" max="13312" width="9.109375" style="286"/>
    <col min="13313" max="13313" width="8.109375" style="286" customWidth="1"/>
    <col min="13314" max="13314" width="41" style="286" customWidth="1"/>
    <col min="13315" max="13318" width="32.88671875" style="286" customWidth="1"/>
    <col min="13319" max="13568" width="9.109375" style="286"/>
    <col min="13569" max="13569" width="8.109375" style="286" customWidth="1"/>
    <col min="13570" max="13570" width="41" style="286" customWidth="1"/>
    <col min="13571" max="13574" width="32.88671875" style="286" customWidth="1"/>
    <col min="13575" max="13824" width="9.109375" style="286"/>
    <col min="13825" max="13825" width="8.109375" style="286" customWidth="1"/>
    <col min="13826" max="13826" width="41" style="286" customWidth="1"/>
    <col min="13827" max="13830" width="32.88671875" style="286" customWidth="1"/>
    <col min="13831" max="14080" width="9.109375" style="286"/>
    <col min="14081" max="14081" width="8.109375" style="286" customWidth="1"/>
    <col min="14082" max="14082" width="41" style="286" customWidth="1"/>
    <col min="14083" max="14086" width="32.88671875" style="286" customWidth="1"/>
    <col min="14087" max="14336" width="9.109375" style="286"/>
    <col min="14337" max="14337" width="8.109375" style="286" customWidth="1"/>
    <col min="14338" max="14338" width="41" style="286" customWidth="1"/>
    <col min="14339" max="14342" width="32.88671875" style="286" customWidth="1"/>
    <col min="14343" max="14592" width="9.109375" style="286"/>
    <col min="14593" max="14593" width="8.109375" style="286" customWidth="1"/>
    <col min="14594" max="14594" width="41" style="286" customWidth="1"/>
    <col min="14595" max="14598" width="32.88671875" style="286" customWidth="1"/>
    <col min="14599" max="14848" width="9.109375" style="286"/>
    <col min="14849" max="14849" width="8.109375" style="286" customWidth="1"/>
    <col min="14850" max="14850" width="41" style="286" customWidth="1"/>
    <col min="14851" max="14854" width="32.88671875" style="286" customWidth="1"/>
    <col min="14855" max="15104" width="9.109375" style="286"/>
    <col min="15105" max="15105" width="8.109375" style="286" customWidth="1"/>
    <col min="15106" max="15106" width="41" style="286" customWidth="1"/>
    <col min="15107" max="15110" width="32.88671875" style="286" customWidth="1"/>
    <col min="15111" max="15360" width="9.109375" style="286"/>
    <col min="15361" max="15361" width="8.109375" style="286" customWidth="1"/>
    <col min="15362" max="15362" width="41" style="286" customWidth="1"/>
    <col min="15363" max="15366" width="32.88671875" style="286" customWidth="1"/>
    <col min="15367" max="15616" width="9.109375" style="286"/>
    <col min="15617" max="15617" width="8.109375" style="286" customWidth="1"/>
    <col min="15618" max="15618" width="41" style="286" customWidth="1"/>
    <col min="15619" max="15622" width="32.88671875" style="286" customWidth="1"/>
    <col min="15623" max="15872" width="9.109375" style="286"/>
    <col min="15873" max="15873" width="8.109375" style="286" customWidth="1"/>
    <col min="15874" max="15874" width="41" style="286" customWidth="1"/>
    <col min="15875" max="15878" width="32.88671875" style="286" customWidth="1"/>
    <col min="15879" max="16128" width="9.109375" style="286"/>
    <col min="16129" max="16129" width="8.109375" style="286" customWidth="1"/>
    <col min="16130" max="16130" width="41" style="286" customWidth="1"/>
    <col min="16131" max="16134" width="32.88671875" style="286" customWidth="1"/>
    <col min="16135" max="16384" width="9.109375" style="286"/>
  </cols>
  <sheetData>
    <row r="1" spans="1:6" s="285" customFormat="1" ht="44.25" customHeight="1" x14ac:dyDescent="0.3">
      <c r="A1" s="518" t="s">
        <v>760</v>
      </c>
      <c r="B1" s="518"/>
      <c r="C1" s="518"/>
      <c r="D1" s="518"/>
      <c r="E1" s="518"/>
      <c r="F1" s="518"/>
    </row>
    <row r="2" spans="1:6" s="285" customFormat="1" ht="17.399999999999999" x14ac:dyDescent="0.3">
      <c r="A2" s="445"/>
      <c r="B2" s="445"/>
      <c r="C2" s="445"/>
      <c r="D2" s="445"/>
      <c r="E2" s="445"/>
      <c r="F2" s="445"/>
    </row>
    <row r="3" spans="1:6" s="285" customFormat="1" ht="140.4" x14ac:dyDescent="0.3">
      <c r="A3" s="461" t="s">
        <v>541</v>
      </c>
      <c r="B3" s="461" t="s">
        <v>68</v>
      </c>
      <c r="C3" s="461" t="s">
        <v>712</v>
      </c>
      <c r="D3" s="461" t="s">
        <v>713</v>
      </c>
      <c r="E3" s="461" t="s">
        <v>714</v>
      </c>
      <c r="F3" s="461" t="s">
        <v>715</v>
      </c>
    </row>
    <row r="4" spans="1:6" x14ac:dyDescent="0.3">
      <c r="A4" s="461">
        <v>1</v>
      </c>
      <c r="B4" s="461">
        <v>2</v>
      </c>
      <c r="C4" s="461">
        <v>3</v>
      </c>
      <c r="D4" s="461">
        <v>4</v>
      </c>
      <c r="E4" s="461">
        <v>5</v>
      </c>
      <c r="F4" s="461">
        <v>6</v>
      </c>
    </row>
    <row r="5" spans="1:6" ht="46.8" x14ac:dyDescent="0.3">
      <c r="A5" s="410" t="s">
        <v>549</v>
      </c>
      <c r="B5" s="411" t="s">
        <v>855</v>
      </c>
      <c r="C5" s="412">
        <v>4018000</v>
      </c>
      <c r="D5" s="412">
        <v>4018000</v>
      </c>
      <c r="E5" s="412">
        <v>0</v>
      </c>
      <c r="F5" s="412">
        <v>0</v>
      </c>
    </row>
    <row r="6" spans="1:6" ht="46.8" x14ac:dyDescent="0.3">
      <c r="A6" s="410" t="s">
        <v>589</v>
      </c>
      <c r="B6" s="411" t="s">
        <v>856</v>
      </c>
      <c r="C6" s="412">
        <v>2270000</v>
      </c>
      <c r="D6" s="412">
        <v>2270000</v>
      </c>
      <c r="E6" s="412">
        <v>0</v>
      </c>
      <c r="F6" s="412">
        <v>0</v>
      </c>
    </row>
    <row r="7" spans="1:6" ht="46.8" x14ac:dyDescent="0.3">
      <c r="A7" s="410" t="s">
        <v>682</v>
      </c>
      <c r="B7" s="411" t="s">
        <v>786</v>
      </c>
      <c r="C7" s="412">
        <v>565785</v>
      </c>
      <c r="D7" s="412">
        <v>0</v>
      </c>
      <c r="E7" s="412">
        <v>565785</v>
      </c>
      <c r="F7" s="412">
        <v>0</v>
      </c>
    </row>
    <row r="8" spans="1:6" ht="46.8" x14ac:dyDescent="0.3">
      <c r="A8" s="410" t="s">
        <v>565</v>
      </c>
      <c r="B8" s="411" t="s">
        <v>787</v>
      </c>
      <c r="C8" s="412">
        <v>344725</v>
      </c>
      <c r="D8" s="412">
        <v>344725</v>
      </c>
      <c r="E8" s="412">
        <v>0</v>
      </c>
      <c r="F8" s="412">
        <v>0</v>
      </c>
    </row>
    <row r="9" spans="1:6" ht="46.8" x14ac:dyDescent="0.3">
      <c r="A9" s="462" t="s">
        <v>613</v>
      </c>
      <c r="B9" s="463" t="s">
        <v>857</v>
      </c>
      <c r="C9" s="464">
        <v>910510</v>
      </c>
      <c r="D9" s="464">
        <v>344725</v>
      </c>
      <c r="E9" s="464">
        <v>565785</v>
      </c>
      <c r="F9" s="464">
        <v>0</v>
      </c>
    </row>
    <row r="10" spans="1:6" ht="31.2" x14ac:dyDescent="0.3">
      <c r="A10" s="410" t="s">
        <v>858</v>
      </c>
      <c r="B10" s="411" t="s">
        <v>859</v>
      </c>
      <c r="C10" s="412">
        <v>1766482</v>
      </c>
      <c r="D10" s="412">
        <v>1766482</v>
      </c>
      <c r="E10" s="412">
        <v>0</v>
      </c>
      <c r="F10" s="412">
        <v>0</v>
      </c>
    </row>
    <row r="11" spans="1:6" ht="31.2" x14ac:dyDescent="0.3">
      <c r="A11" s="410" t="s">
        <v>860</v>
      </c>
      <c r="B11" s="411" t="s">
        <v>861</v>
      </c>
      <c r="C11" s="412">
        <v>3915653</v>
      </c>
      <c r="D11" s="412">
        <v>3915653</v>
      </c>
      <c r="E11" s="412">
        <v>0</v>
      </c>
      <c r="F11" s="412">
        <v>0</v>
      </c>
    </row>
    <row r="12" spans="1:6" x14ac:dyDescent="0.3">
      <c r="A12" s="462" t="s">
        <v>694</v>
      </c>
      <c r="B12" s="463" t="s">
        <v>862</v>
      </c>
      <c r="C12" s="464">
        <v>12880645</v>
      </c>
      <c r="D12" s="464">
        <v>12314860</v>
      </c>
      <c r="E12" s="464">
        <v>565785</v>
      </c>
      <c r="F12" s="464">
        <v>0</v>
      </c>
    </row>
  </sheetData>
  <mergeCells count="1">
    <mergeCell ref="A1:F1"/>
  </mergeCells>
  <printOptions horizontalCentered="1"/>
  <pageMargins left="0.9055118110236221" right="0.70866141732283472" top="1.5354330708661419" bottom="0.74803149606299213" header="0.51181102362204722" footer="0.31496062992125984"/>
  <pageSetup paperSize="9" scale="75" orientation="portrait" r:id="rId1"/>
  <headerFooter>
    <oddHeader>&amp;L&amp;"Times New Roman,Normál"&amp;12Pécsely Község Önkormányzata&amp;C&amp;"Times New Roman,Normál"&amp;12 
21. melléklet
az önkormányzat 2022. évi költségvetési gazdálkodási beszámolójáról szóló
4/2023. (V. 30.) önkormányzati rendelethez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A1:N13"/>
  <sheetViews>
    <sheetView view="pageLayout" zoomScaleNormal="100" workbookViewId="0">
      <selection sqref="A1:N1"/>
    </sheetView>
  </sheetViews>
  <sheetFormatPr defaultRowHeight="15.6" x14ac:dyDescent="0.3"/>
  <cols>
    <col min="1" max="1" width="6.6640625" style="286" customWidth="1"/>
    <col min="2" max="2" width="38.6640625" style="286" customWidth="1"/>
    <col min="3" max="3" width="16.33203125" style="286" customWidth="1"/>
    <col min="4" max="5" width="11.109375" style="286" bestFit="1" customWidth="1"/>
    <col min="6" max="6" width="14.33203125" style="286" customWidth="1"/>
    <col min="7" max="7" width="15" style="286" bestFit="1" customWidth="1"/>
    <col min="8" max="8" width="22.109375" style="286" customWidth="1"/>
    <col min="9" max="9" width="17.33203125" style="286" customWidth="1"/>
    <col min="10" max="10" width="16.109375" style="286" bestFit="1" customWidth="1"/>
    <col min="11" max="11" width="17" style="286" bestFit="1" customWidth="1"/>
    <col min="12" max="12" width="8.88671875" style="286" bestFit="1"/>
    <col min="13" max="256" width="9.109375" style="286"/>
    <col min="257" max="257" width="8.109375" style="286" customWidth="1"/>
    <col min="258" max="258" width="41" style="286" customWidth="1"/>
    <col min="259" max="267" width="32.88671875" style="286" customWidth="1"/>
    <col min="268" max="512" width="9.109375" style="286"/>
    <col min="513" max="513" width="8.109375" style="286" customWidth="1"/>
    <col min="514" max="514" width="41" style="286" customWidth="1"/>
    <col min="515" max="523" width="32.88671875" style="286" customWidth="1"/>
    <col min="524" max="768" width="9.109375" style="286"/>
    <col min="769" max="769" width="8.109375" style="286" customWidth="1"/>
    <col min="770" max="770" width="41" style="286" customWidth="1"/>
    <col min="771" max="779" width="32.88671875" style="286" customWidth="1"/>
    <col min="780" max="1024" width="9.109375" style="286"/>
    <col min="1025" max="1025" width="8.109375" style="286" customWidth="1"/>
    <col min="1026" max="1026" width="41" style="286" customWidth="1"/>
    <col min="1027" max="1035" width="32.88671875" style="286" customWidth="1"/>
    <col min="1036" max="1280" width="9.109375" style="286"/>
    <col min="1281" max="1281" width="8.109375" style="286" customWidth="1"/>
    <col min="1282" max="1282" width="41" style="286" customWidth="1"/>
    <col min="1283" max="1291" width="32.88671875" style="286" customWidth="1"/>
    <col min="1292" max="1536" width="9.109375" style="286"/>
    <col min="1537" max="1537" width="8.109375" style="286" customWidth="1"/>
    <col min="1538" max="1538" width="41" style="286" customWidth="1"/>
    <col min="1539" max="1547" width="32.88671875" style="286" customWidth="1"/>
    <col min="1548" max="1792" width="9.109375" style="286"/>
    <col min="1793" max="1793" width="8.109375" style="286" customWidth="1"/>
    <col min="1794" max="1794" width="41" style="286" customWidth="1"/>
    <col min="1795" max="1803" width="32.88671875" style="286" customWidth="1"/>
    <col min="1804" max="2048" width="9.109375" style="286"/>
    <col min="2049" max="2049" width="8.109375" style="286" customWidth="1"/>
    <col min="2050" max="2050" width="41" style="286" customWidth="1"/>
    <col min="2051" max="2059" width="32.88671875" style="286" customWidth="1"/>
    <col min="2060" max="2304" width="9.109375" style="286"/>
    <col min="2305" max="2305" width="8.109375" style="286" customWidth="1"/>
    <col min="2306" max="2306" width="41" style="286" customWidth="1"/>
    <col min="2307" max="2315" width="32.88671875" style="286" customWidth="1"/>
    <col min="2316" max="2560" width="9.109375" style="286"/>
    <col min="2561" max="2561" width="8.109375" style="286" customWidth="1"/>
    <col min="2562" max="2562" width="41" style="286" customWidth="1"/>
    <col min="2563" max="2571" width="32.88671875" style="286" customWidth="1"/>
    <col min="2572" max="2816" width="9.109375" style="286"/>
    <col min="2817" max="2817" width="8.109375" style="286" customWidth="1"/>
    <col min="2818" max="2818" width="41" style="286" customWidth="1"/>
    <col min="2819" max="2827" width="32.88671875" style="286" customWidth="1"/>
    <col min="2828" max="3072" width="9.109375" style="286"/>
    <col min="3073" max="3073" width="8.109375" style="286" customWidth="1"/>
    <col min="3074" max="3074" width="41" style="286" customWidth="1"/>
    <col min="3075" max="3083" width="32.88671875" style="286" customWidth="1"/>
    <col min="3084" max="3328" width="9.109375" style="286"/>
    <col min="3329" max="3329" width="8.109375" style="286" customWidth="1"/>
    <col min="3330" max="3330" width="41" style="286" customWidth="1"/>
    <col min="3331" max="3339" width="32.88671875" style="286" customWidth="1"/>
    <col min="3340" max="3584" width="9.109375" style="286"/>
    <col min="3585" max="3585" width="8.109375" style="286" customWidth="1"/>
    <col min="3586" max="3586" width="41" style="286" customWidth="1"/>
    <col min="3587" max="3595" width="32.88671875" style="286" customWidth="1"/>
    <col min="3596" max="3840" width="9.109375" style="286"/>
    <col min="3841" max="3841" width="8.109375" style="286" customWidth="1"/>
    <col min="3842" max="3842" width="41" style="286" customWidth="1"/>
    <col min="3843" max="3851" width="32.88671875" style="286" customWidth="1"/>
    <col min="3852" max="4096" width="9.109375" style="286"/>
    <col min="4097" max="4097" width="8.109375" style="286" customWidth="1"/>
    <col min="4098" max="4098" width="41" style="286" customWidth="1"/>
    <col min="4099" max="4107" width="32.88671875" style="286" customWidth="1"/>
    <col min="4108" max="4352" width="9.109375" style="286"/>
    <col min="4353" max="4353" width="8.109375" style="286" customWidth="1"/>
    <col min="4354" max="4354" width="41" style="286" customWidth="1"/>
    <col min="4355" max="4363" width="32.88671875" style="286" customWidth="1"/>
    <col min="4364" max="4608" width="9.109375" style="286"/>
    <col min="4609" max="4609" width="8.109375" style="286" customWidth="1"/>
    <col min="4610" max="4610" width="41" style="286" customWidth="1"/>
    <col min="4611" max="4619" width="32.88671875" style="286" customWidth="1"/>
    <col min="4620" max="4864" width="9.109375" style="286"/>
    <col min="4865" max="4865" width="8.109375" style="286" customWidth="1"/>
    <col min="4866" max="4866" width="41" style="286" customWidth="1"/>
    <col min="4867" max="4875" width="32.88671875" style="286" customWidth="1"/>
    <col min="4876" max="5120" width="9.109375" style="286"/>
    <col min="5121" max="5121" width="8.109375" style="286" customWidth="1"/>
    <col min="5122" max="5122" width="41" style="286" customWidth="1"/>
    <col min="5123" max="5131" width="32.88671875" style="286" customWidth="1"/>
    <col min="5132" max="5376" width="9.109375" style="286"/>
    <col min="5377" max="5377" width="8.109375" style="286" customWidth="1"/>
    <col min="5378" max="5378" width="41" style="286" customWidth="1"/>
    <col min="5379" max="5387" width="32.88671875" style="286" customWidth="1"/>
    <col min="5388" max="5632" width="9.109375" style="286"/>
    <col min="5633" max="5633" width="8.109375" style="286" customWidth="1"/>
    <col min="5634" max="5634" width="41" style="286" customWidth="1"/>
    <col min="5635" max="5643" width="32.88671875" style="286" customWidth="1"/>
    <col min="5644" max="5888" width="9.109375" style="286"/>
    <col min="5889" max="5889" width="8.109375" style="286" customWidth="1"/>
    <col min="5890" max="5890" width="41" style="286" customWidth="1"/>
    <col min="5891" max="5899" width="32.88671875" style="286" customWidth="1"/>
    <col min="5900" max="6144" width="9.109375" style="286"/>
    <col min="6145" max="6145" width="8.109375" style="286" customWidth="1"/>
    <col min="6146" max="6146" width="41" style="286" customWidth="1"/>
    <col min="6147" max="6155" width="32.88671875" style="286" customWidth="1"/>
    <col min="6156" max="6400" width="9.109375" style="286"/>
    <col min="6401" max="6401" width="8.109375" style="286" customWidth="1"/>
    <col min="6402" max="6402" width="41" style="286" customWidth="1"/>
    <col min="6403" max="6411" width="32.88671875" style="286" customWidth="1"/>
    <col min="6412" max="6656" width="9.109375" style="286"/>
    <col min="6657" max="6657" width="8.109375" style="286" customWidth="1"/>
    <col min="6658" max="6658" width="41" style="286" customWidth="1"/>
    <col min="6659" max="6667" width="32.88671875" style="286" customWidth="1"/>
    <col min="6668" max="6912" width="9.109375" style="286"/>
    <col min="6913" max="6913" width="8.109375" style="286" customWidth="1"/>
    <col min="6914" max="6914" width="41" style="286" customWidth="1"/>
    <col min="6915" max="6923" width="32.88671875" style="286" customWidth="1"/>
    <col min="6924" max="7168" width="9.109375" style="286"/>
    <col min="7169" max="7169" width="8.109375" style="286" customWidth="1"/>
    <col min="7170" max="7170" width="41" style="286" customWidth="1"/>
    <col min="7171" max="7179" width="32.88671875" style="286" customWidth="1"/>
    <col min="7180" max="7424" width="9.109375" style="286"/>
    <col min="7425" max="7425" width="8.109375" style="286" customWidth="1"/>
    <col min="7426" max="7426" width="41" style="286" customWidth="1"/>
    <col min="7427" max="7435" width="32.88671875" style="286" customWidth="1"/>
    <col min="7436" max="7680" width="9.109375" style="286"/>
    <col min="7681" max="7681" width="8.109375" style="286" customWidth="1"/>
    <col min="7682" max="7682" width="41" style="286" customWidth="1"/>
    <col min="7683" max="7691" width="32.88671875" style="286" customWidth="1"/>
    <col min="7692" max="7936" width="9.109375" style="286"/>
    <col min="7937" max="7937" width="8.109375" style="286" customWidth="1"/>
    <col min="7938" max="7938" width="41" style="286" customWidth="1"/>
    <col min="7939" max="7947" width="32.88671875" style="286" customWidth="1"/>
    <col min="7948" max="8192" width="9.109375" style="286"/>
    <col min="8193" max="8193" width="8.109375" style="286" customWidth="1"/>
    <col min="8194" max="8194" width="41" style="286" customWidth="1"/>
    <col min="8195" max="8203" width="32.88671875" style="286" customWidth="1"/>
    <col min="8204" max="8448" width="9.109375" style="286"/>
    <col min="8449" max="8449" width="8.109375" style="286" customWidth="1"/>
    <col min="8450" max="8450" width="41" style="286" customWidth="1"/>
    <col min="8451" max="8459" width="32.88671875" style="286" customWidth="1"/>
    <col min="8460" max="8704" width="9.109375" style="286"/>
    <col min="8705" max="8705" width="8.109375" style="286" customWidth="1"/>
    <col min="8706" max="8706" width="41" style="286" customWidth="1"/>
    <col min="8707" max="8715" width="32.88671875" style="286" customWidth="1"/>
    <col min="8716" max="8960" width="9.109375" style="286"/>
    <col min="8961" max="8961" width="8.109375" style="286" customWidth="1"/>
    <col min="8962" max="8962" width="41" style="286" customWidth="1"/>
    <col min="8963" max="8971" width="32.88671875" style="286" customWidth="1"/>
    <col min="8972" max="9216" width="9.109375" style="286"/>
    <col min="9217" max="9217" width="8.109375" style="286" customWidth="1"/>
    <col min="9218" max="9218" width="41" style="286" customWidth="1"/>
    <col min="9219" max="9227" width="32.88671875" style="286" customWidth="1"/>
    <col min="9228" max="9472" width="9.109375" style="286"/>
    <col min="9473" max="9473" width="8.109375" style="286" customWidth="1"/>
    <col min="9474" max="9474" width="41" style="286" customWidth="1"/>
    <col min="9475" max="9483" width="32.88671875" style="286" customWidth="1"/>
    <col min="9484" max="9728" width="9.109375" style="286"/>
    <col min="9729" max="9729" width="8.109375" style="286" customWidth="1"/>
    <col min="9730" max="9730" width="41" style="286" customWidth="1"/>
    <col min="9731" max="9739" width="32.88671875" style="286" customWidth="1"/>
    <col min="9740" max="9984" width="9.109375" style="286"/>
    <col min="9985" max="9985" width="8.109375" style="286" customWidth="1"/>
    <col min="9986" max="9986" width="41" style="286" customWidth="1"/>
    <col min="9987" max="9995" width="32.88671875" style="286" customWidth="1"/>
    <col min="9996" max="10240" width="9.109375" style="286"/>
    <col min="10241" max="10241" width="8.109375" style="286" customWidth="1"/>
    <col min="10242" max="10242" width="41" style="286" customWidth="1"/>
    <col min="10243" max="10251" width="32.88671875" style="286" customWidth="1"/>
    <col min="10252" max="10496" width="9.109375" style="286"/>
    <col min="10497" max="10497" width="8.109375" style="286" customWidth="1"/>
    <col min="10498" max="10498" width="41" style="286" customWidth="1"/>
    <col min="10499" max="10507" width="32.88671875" style="286" customWidth="1"/>
    <col min="10508" max="10752" width="9.109375" style="286"/>
    <col min="10753" max="10753" width="8.109375" style="286" customWidth="1"/>
    <col min="10754" max="10754" width="41" style="286" customWidth="1"/>
    <col min="10755" max="10763" width="32.88671875" style="286" customWidth="1"/>
    <col min="10764" max="11008" width="9.109375" style="286"/>
    <col min="11009" max="11009" width="8.109375" style="286" customWidth="1"/>
    <col min="11010" max="11010" width="41" style="286" customWidth="1"/>
    <col min="11011" max="11019" width="32.88671875" style="286" customWidth="1"/>
    <col min="11020" max="11264" width="9.109375" style="286"/>
    <col min="11265" max="11265" width="8.109375" style="286" customWidth="1"/>
    <col min="11266" max="11266" width="41" style="286" customWidth="1"/>
    <col min="11267" max="11275" width="32.88671875" style="286" customWidth="1"/>
    <col min="11276" max="11520" width="9.109375" style="286"/>
    <col min="11521" max="11521" width="8.109375" style="286" customWidth="1"/>
    <col min="11522" max="11522" width="41" style="286" customWidth="1"/>
    <col min="11523" max="11531" width="32.88671875" style="286" customWidth="1"/>
    <col min="11532" max="11776" width="9.109375" style="286"/>
    <col min="11777" max="11777" width="8.109375" style="286" customWidth="1"/>
    <col min="11778" max="11778" width="41" style="286" customWidth="1"/>
    <col min="11779" max="11787" width="32.88671875" style="286" customWidth="1"/>
    <col min="11788" max="12032" width="9.109375" style="286"/>
    <col min="12033" max="12033" width="8.109375" style="286" customWidth="1"/>
    <col min="12034" max="12034" width="41" style="286" customWidth="1"/>
    <col min="12035" max="12043" width="32.88671875" style="286" customWidth="1"/>
    <col min="12044" max="12288" width="9.109375" style="286"/>
    <col min="12289" max="12289" width="8.109375" style="286" customWidth="1"/>
    <col min="12290" max="12290" width="41" style="286" customWidth="1"/>
    <col min="12291" max="12299" width="32.88671875" style="286" customWidth="1"/>
    <col min="12300" max="12544" width="9.109375" style="286"/>
    <col min="12545" max="12545" width="8.109375" style="286" customWidth="1"/>
    <col min="12546" max="12546" width="41" style="286" customWidth="1"/>
    <col min="12547" max="12555" width="32.88671875" style="286" customWidth="1"/>
    <col min="12556" max="12800" width="9.109375" style="286"/>
    <col min="12801" max="12801" width="8.109375" style="286" customWidth="1"/>
    <col min="12802" max="12802" width="41" style="286" customWidth="1"/>
    <col min="12803" max="12811" width="32.88671875" style="286" customWidth="1"/>
    <col min="12812" max="13056" width="9.109375" style="286"/>
    <col min="13057" max="13057" width="8.109375" style="286" customWidth="1"/>
    <col min="13058" max="13058" width="41" style="286" customWidth="1"/>
    <col min="13059" max="13067" width="32.88671875" style="286" customWidth="1"/>
    <col min="13068" max="13312" width="9.109375" style="286"/>
    <col min="13313" max="13313" width="8.109375" style="286" customWidth="1"/>
    <col min="13314" max="13314" width="41" style="286" customWidth="1"/>
    <col min="13315" max="13323" width="32.88671875" style="286" customWidth="1"/>
    <col min="13324" max="13568" width="9.109375" style="286"/>
    <col min="13569" max="13569" width="8.109375" style="286" customWidth="1"/>
    <col min="13570" max="13570" width="41" style="286" customWidth="1"/>
    <col min="13571" max="13579" width="32.88671875" style="286" customWidth="1"/>
    <col min="13580" max="13824" width="9.109375" style="286"/>
    <col min="13825" max="13825" width="8.109375" style="286" customWidth="1"/>
    <col min="13826" max="13826" width="41" style="286" customWidth="1"/>
    <col min="13827" max="13835" width="32.88671875" style="286" customWidth="1"/>
    <col min="13836" max="14080" width="9.109375" style="286"/>
    <col min="14081" max="14081" width="8.109375" style="286" customWidth="1"/>
    <col min="14082" max="14082" width="41" style="286" customWidth="1"/>
    <col min="14083" max="14091" width="32.88671875" style="286" customWidth="1"/>
    <col min="14092" max="14336" width="9.109375" style="286"/>
    <col min="14337" max="14337" width="8.109375" style="286" customWidth="1"/>
    <col min="14338" max="14338" width="41" style="286" customWidth="1"/>
    <col min="14339" max="14347" width="32.88671875" style="286" customWidth="1"/>
    <col min="14348" max="14592" width="9.109375" style="286"/>
    <col min="14593" max="14593" width="8.109375" style="286" customWidth="1"/>
    <col min="14594" max="14594" width="41" style="286" customWidth="1"/>
    <col min="14595" max="14603" width="32.88671875" style="286" customWidth="1"/>
    <col min="14604" max="14848" width="9.109375" style="286"/>
    <col min="14849" max="14849" width="8.109375" style="286" customWidth="1"/>
    <col min="14850" max="14850" width="41" style="286" customWidth="1"/>
    <col min="14851" max="14859" width="32.88671875" style="286" customWidth="1"/>
    <col min="14860" max="15104" width="9.109375" style="286"/>
    <col min="15105" max="15105" width="8.109375" style="286" customWidth="1"/>
    <col min="15106" max="15106" width="41" style="286" customWidth="1"/>
    <col min="15107" max="15115" width="32.88671875" style="286" customWidth="1"/>
    <col min="15116" max="15360" width="9.109375" style="286"/>
    <col min="15361" max="15361" width="8.109375" style="286" customWidth="1"/>
    <col min="15362" max="15362" width="41" style="286" customWidth="1"/>
    <col min="15363" max="15371" width="32.88671875" style="286" customWidth="1"/>
    <col min="15372" max="15616" width="9.109375" style="286"/>
    <col min="15617" max="15617" width="8.109375" style="286" customWidth="1"/>
    <col min="15618" max="15618" width="41" style="286" customWidth="1"/>
    <col min="15619" max="15627" width="32.88671875" style="286" customWidth="1"/>
    <col min="15628" max="15872" width="9.109375" style="286"/>
    <col min="15873" max="15873" width="8.109375" style="286" customWidth="1"/>
    <col min="15874" max="15874" width="41" style="286" customWidth="1"/>
    <col min="15875" max="15883" width="32.88671875" style="286" customWidth="1"/>
    <col min="15884" max="16128" width="9.109375" style="286"/>
    <col min="16129" max="16129" width="8.109375" style="286" customWidth="1"/>
    <col min="16130" max="16130" width="41" style="286" customWidth="1"/>
    <col min="16131" max="16139" width="32.88671875" style="286" customWidth="1"/>
    <col min="16140" max="16384" width="9.109375" style="286"/>
  </cols>
  <sheetData>
    <row r="1" spans="1:14" ht="20.25" customHeight="1" x14ac:dyDescent="0.3">
      <c r="A1" s="519" t="s">
        <v>788</v>
      </c>
      <c r="B1" s="519"/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4" ht="327.60000000000002" x14ac:dyDescent="0.3">
      <c r="A2" s="472" t="s">
        <v>541</v>
      </c>
      <c r="B2" s="472" t="s">
        <v>68</v>
      </c>
      <c r="C2" s="472" t="s">
        <v>789</v>
      </c>
      <c r="D2" s="472" t="s">
        <v>716</v>
      </c>
      <c r="E2" s="472" t="s">
        <v>761</v>
      </c>
      <c r="F2" s="472" t="s">
        <v>717</v>
      </c>
      <c r="G2" s="472" t="s">
        <v>718</v>
      </c>
      <c r="H2" s="472" t="s">
        <v>719</v>
      </c>
      <c r="I2" s="472" t="s">
        <v>863</v>
      </c>
      <c r="J2" s="472" t="s">
        <v>720</v>
      </c>
      <c r="K2" s="472" t="s">
        <v>721</v>
      </c>
      <c r="L2" s="472" t="s">
        <v>864</v>
      </c>
      <c r="M2" s="472" t="s">
        <v>865</v>
      </c>
      <c r="N2" s="472" t="s">
        <v>866</v>
      </c>
    </row>
    <row r="3" spans="1:14" x14ac:dyDescent="0.3">
      <c r="A3" s="460">
        <v>1</v>
      </c>
      <c r="B3" s="460">
        <v>2</v>
      </c>
      <c r="C3" s="460">
        <v>3</v>
      </c>
      <c r="D3" s="460">
        <v>4</v>
      </c>
      <c r="E3" s="460">
        <v>5</v>
      </c>
      <c r="F3" s="460">
        <v>6</v>
      </c>
      <c r="G3" s="460">
        <v>7</v>
      </c>
      <c r="H3" s="460">
        <v>8</v>
      </c>
      <c r="I3" s="460">
        <v>9</v>
      </c>
      <c r="J3" s="460">
        <v>10</v>
      </c>
      <c r="K3" s="460">
        <v>11</v>
      </c>
      <c r="L3" s="460">
        <v>12</v>
      </c>
      <c r="M3" s="460">
        <v>13</v>
      </c>
      <c r="N3" s="460">
        <v>14</v>
      </c>
    </row>
    <row r="4" spans="1:14" ht="46.8" x14ac:dyDescent="0.3">
      <c r="A4" s="460" t="s">
        <v>549</v>
      </c>
      <c r="B4" s="467" t="s">
        <v>790</v>
      </c>
      <c r="C4" s="468">
        <v>19011688</v>
      </c>
      <c r="D4" s="468">
        <v>0</v>
      </c>
      <c r="E4" s="468">
        <v>0</v>
      </c>
      <c r="F4" s="468">
        <v>19011688</v>
      </c>
      <c r="G4" s="468">
        <v>0</v>
      </c>
      <c r="H4" s="468">
        <v>89568665</v>
      </c>
      <c r="I4" s="468">
        <v>19011688</v>
      </c>
      <c r="J4" s="468">
        <v>0</v>
      </c>
      <c r="K4" s="468">
        <v>0</v>
      </c>
      <c r="L4" s="465">
        <v>1214782</v>
      </c>
      <c r="M4" s="465">
        <v>1214782</v>
      </c>
      <c r="N4" s="465">
        <v>1214782</v>
      </c>
    </row>
    <row r="5" spans="1:14" ht="46.8" x14ac:dyDescent="0.3">
      <c r="A5" s="460" t="s">
        <v>589</v>
      </c>
      <c r="B5" s="467" t="s">
        <v>791</v>
      </c>
      <c r="C5" s="468">
        <v>0</v>
      </c>
      <c r="D5" s="468">
        <v>0</v>
      </c>
      <c r="E5" s="468">
        <v>0</v>
      </c>
      <c r="F5" s="468">
        <v>0</v>
      </c>
      <c r="G5" s="468">
        <v>0</v>
      </c>
      <c r="H5" s="468">
        <v>23906830</v>
      </c>
      <c r="I5" s="468">
        <v>0</v>
      </c>
      <c r="J5" s="468">
        <v>0</v>
      </c>
      <c r="K5" s="468">
        <v>0</v>
      </c>
      <c r="L5" s="465">
        <v>0</v>
      </c>
      <c r="M5" s="465">
        <v>0</v>
      </c>
      <c r="N5" s="465">
        <v>0</v>
      </c>
    </row>
    <row r="6" spans="1:14" ht="46.8" x14ac:dyDescent="0.3">
      <c r="A6" s="460" t="s">
        <v>553</v>
      </c>
      <c r="B6" s="467" t="s">
        <v>792</v>
      </c>
      <c r="C6" s="468">
        <v>0</v>
      </c>
      <c r="D6" s="468">
        <v>0</v>
      </c>
      <c r="E6" s="468">
        <v>0</v>
      </c>
      <c r="F6" s="468">
        <v>0</v>
      </c>
      <c r="G6" s="468">
        <v>0</v>
      </c>
      <c r="H6" s="468">
        <v>50000</v>
      </c>
      <c r="I6" s="468">
        <v>0</v>
      </c>
      <c r="J6" s="468">
        <v>0</v>
      </c>
      <c r="K6" s="468">
        <v>0</v>
      </c>
      <c r="L6" s="465">
        <v>0</v>
      </c>
      <c r="M6" s="465">
        <v>0</v>
      </c>
      <c r="N6" s="465">
        <v>0</v>
      </c>
    </row>
    <row r="7" spans="1:14" ht="78" x14ac:dyDescent="0.3">
      <c r="A7" s="460" t="s">
        <v>593</v>
      </c>
      <c r="B7" s="467" t="s">
        <v>867</v>
      </c>
      <c r="C7" s="468">
        <v>4590600</v>
      </c>
      <c r="D7" s="468">
        <v>0</v>
      </c>
      <c r="E7" s="468">
        <v>0</v>
      </c>
      <c r="F7" s="468">
        <v>4590600</v>
      </c>
      <c r="G7" s="468">
        <v>0</v>
      </c>
      <c r="H7" s="468">
        <v>6759704</v>
      </c>
      <c r="I7" s="468">
        <v>4590600</v>
      </c>
      <c r="J7" s="468">
        <v>0</v>
      </c>
      <c r="K7" s="468">
        <v>0</v>
      </c>
      <c r="L7" s="465">
        <v>551700</v>
      </c>
      <c r="M7" s="465">
        <v>551700</v>
      </c>
      <c r="N7" s="465">
        <v>551700</v>
      </c>
    </row>
    <row r="8" spans="1:14" ht="36" customHeight="1" x14ac:dyDescent="0.3">
      <c r="A8" s="469" t="s">
        <v>609</v>
      </c>
      <c r="B8" s="470" t="s">
        <v>868</v>
      </c>
      <c r="C8" s="471">
        <v>23602288</v>
      </c>
      <c r="D8" s="471">
        <v>0</v>
      </c>
      <c r="E8" s="471">
        <v>0</v>
      </c>
      <c r="F8" s="471">
        <v>23602288</v>
      </c>
      <c r="G8" s="471">
        <v>0</v>
      </c>
      <c r="H8" s="471">
        <v>120285199</v>
      </c>
      <c r="I8" s="471">
        <v>23602288</v>
      </c>
      <c r="J8" s="471">
        <v>0</v>
      </c>
      <c r="K8" s="471">
        <v>0</v>
      </c>
      <c r="L8" s="466">
        <v>1766482</v>
      </c>
      <c r="M8" s="466">
        <v>1766482</v>
      </c>
      <c r="N8" s="466">
        <v>1766482</v>
      </c>
    </row>
    <row r="9" spans="1:14" x14ac:dyDescent="0.3">
      <c r="A9" s="415"/>
      <c r="B9" s="416"/>
      <c r="C9" s="417"/>
      <c r="D9" s="417"/>
      <c r="E9" s="417"/>
      <c r="F9" s="417"/>
      <c r="G9" s="417"/>
      <c r="H9" s="417"/>
      <c r="I9" s="417"/>
      <c r="J9" s="417"/>
      <c r="K9" s="417"/>
    </row>
    <row r="10" spans="1:14" x14ac:dyDescent="0.3">
      <c r="A10" s="415"/>
      <c r="B10" s="416"/>
      <c r="C10" s="417"/>
      <c r="D10" s="417"/>
      <c r="E10" s="417"/>
      <c r="F10" s="417"/>
      <c r="G10" s="417"/>
      <c r="H10" s="417"/>
      <c r="I10" s="417"/>
      <c r="J10" s="417"/>
      <c r="K10" s="417"/>
    </row>
    <row r="11" spans="1:14" x14ac:dyDescent="0.3">
      <c r="A11" s="415"/>
      <c r="B11" s="416"/>
      <c r="C11" s="417"/>
      <c r="D11" s="417"/>
      <c r="E11" s="417"/>
      <c r="F11" s="417"/>
      <c r="G11" s="417"/>
      <c r="H11" s="417"/>
      <c r="I11" s="417"/>
      <c r="J11" s="417"/>
      <c r="K11" s="417"/>
    </row>
    <row r="13" spans="1:14" ht="18.75" customHeight="1" x14ac:dyDescent="0.3"/>
  </sheetData>
  <mergeCells count="1">
    <mergeCell ref="A1:N1"/>
  </mergeCells>
  <pageMargins left="0.70866141732283472" right="0.70866141732283472" top="1.1417322834645669" bottom="0.74803149606299213" header="0.51181102362204722" footer="0.31496062992125984"/>
  <pageSetup paperSize="9" scale="61" orientation="landscape" r:id="rId1"/>
  <headerFooter>
    <oddHeader>&amp;L&amp;"Times New Roman,Normál"&amp;12Pécsely Község Önkormányzata
&amp;C&amp;"Times New Roman,Normál"&amp;12 22. melléklet
az önkormányzat 2022. évi költségvetési gazdálkodási beszámolójáról szóló
4/2023. (V. 30.) önkormányzati rendelethez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60"/>
  <sheetViews>
    <sheetView view="pageLayout" zoomScaleNormal="100" workbookViewId="0">
      <selection sqref="A1:L1"/>
    </sheetView>
  </sheetViews>
  <sheetFormatPr defaultColWidth="9.109375" defaultRowHeight="15.6" x14ac:dyDescent="0.3"/>
  <cols>
    <col min="1" max="1" width="15.88671875" style="36" customWidth="1"/>
    <col min="2" max="5" width="13.5546875" style="36" bestFit="1" customWidth="1"/>
    <col min="6" max="6" width="13.109375" style="36" bestFit="1" customWidth="1"/>
    <col min="7" max="7" width="12.6640625" style="36" customWidth="1"/>
    <col min="8" max="8" width="12.44140625" style="36" customWidth="1"/>
    <col min="9" max="9" width="13.5546875" style="36" bestFit="1" customWidth="1"/>
    <col min="10" max="10" width="13.109375" style="36" bestFit="1" customWidth="1"/>
    <col min="11" max="11" width="13.5546875" style="36" bestFit="1" customWidth="1"/>
    <col min="12" max="12" width="13.33203125" style="36" bestFit="1" customWidth="1"/>
    <col min="13" max="13" width="17.44140625" style="53" bestFit="1" customWidth="1"/>
    <col min="14" max="14" width="15.5546875" style="53" bestFit="1" customWidth="1"/>
    <col min="15" max="16384" width="9.109375" style="36"/>
  </cols>
  <sheetData>
    <row r="1" spans="1:14" ht="42" customHeight="1" x14ac:dyDescent="0.3">
      <c r="A1" s="520" t="s">
        <v>852</v>
      </c>
      <c r="B1" s="520"/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182"/>
      <c r="N1" s="182"/>
    </row>
    <row r="2" spans="1:14" x14ac:dyDescent="0.3">
      <c r="A2" s="183"/>
      <c r="C2" s="170"/>
      <c r="D2" s="171"/>
      <c r="E2" s="170"/>
      <c r="F2" s="167"/>
      <c r="G2" s="167"/>
      <c r="H2" s="167"/>
      <c r="I2" s="167"/>
      <c r="J2" s="167"/>
      <c r="K2" s="167"/>
      <c r="L2" s="167"/>
    </row>
    <row r="3" spans="1:14" ht="16.2" x14ac:dyDescent="0.35">
      <c r="A3" s="446" t="s">
        <v>312</v>
      </c>
      <c r="B3" s="447"/>
      <c r="C3" s="447"/>
      <c r="D3" s="447"/>
      <c r="E3" s="447"/>
      <c r="F3" s="447"/>
      <c r="G3" s="447"/>
      <c r="H3" s="447"/>
      <c r="I3" s="447"/>
      <c r="J3" s="447"/>
      <c r="K3" s="447"/>
      <c r="L3" s="447"/>
    </row>
    <row r="4" spans="1:14" ht="16.2" x14ac:dyDescent="0.35">
      <c r="A4" s="448" t="s">
        <v>793</v>
      </c>
      <c r="B4" s="168"/>
      <c r="C4" s="168"/>
      <c r="D4" s="169"/>
      <c r="E4" s="168"/>
      <c r="F4" s="169"/>
      <c r="G4" s="169"/>
      <c r="H4" s="169"/>
      <c r="I4" s="169"/>
      <c r="J4" s="169"/>
      <c r="K4" s="169"/>
      <c r="L4" s="169"/>
    </row>
    <row r="5" spans="1:14" ht="16.2" x14ac:dyDescent="0.35">
      <c r="A5" s="183"/>
      <c r="B5" s="168"/>
      <c r="C5" s="168"/>
      <c r="D5" s="169"/>
      <c r="E5" s="168"/>
      <c r="F5" s="169"/>
      <c r="G5" s="169"/>
      <c r="H5" s="169"/>
      <c r="I5" s="169"/>
      <c r="J5" s="169"/>
      <c r="K5" s="169"/>
      <c r="L5" s="169"/>
    </row>
    <row r="6" spans="1:14" ht="16.2" x14ac:dyDescent="0.35">
      <c r="A6" s="418" t="s">
        <v>313</v>
      </c>
      <c r="B6" s="419" t="s">
        <v>598</v>
      </c>
      <c r="C6" s="419" t="s">
        <v>597</v>
      </c>
      <c r="D6" s="420" t="s">
        <v>352</v>
      </c>
      <c r="E6" s="419" t="s">
        <v>724</v>
      </c>
      <c r="F6" s="420" t="s">
        <v>353</v>
      </c>
      <c r="G6" s="420" t="s">
        <v>752</v>
      </c>
      <c r="H6" s="420" t="s">
        <v>354</v>
      </c>
      <c r="I6" s="420" t="s">
        <v>773</v>
      </c>
      <c r="J6" s="420" t="s">
        <v>725</v>
      </c>
      <c r="K6" s="420" t="s">
        <v>846</v>
      </c>
      <c r="L6" s="420" t="s">
        <v>599</v>
      </c>
    </row>
    <row r="7" spans="1:14" x14ac:dyDescent="0.3">
      <c r="A7" s="421" t="s">
        <v>314</v>
      </c>
      <c r="B7" s="422">
        <v>7754992</v>
      </c>
      <c r="C7" s="422">
        <v>7754992</v>
      </c>
      <c r="D7" s="422">
        <v>4254990</v>
      </c>
      <c r="E7" s="422">
        <v>0</v>
      </c>
      <c r="F7" s="422">
        <v>8510008</v>
      </c>
      <c r="G7" s="422">
        <v>2394004</v>
      </c>
      <c r="H7" s="422">
        <v>6096004</v>
      </c>
      <c r="I7" s="422">
        <v>2856000</v>
      </c>
      <c r="J7" s="422">
        <v>578536</v>
      </c>
      <c r="K7" s="422">
        <v>578536</v>
      </c>
      <c r="L7" s="422">
        <f>B7+F7</f>
        <v>16265000</v>
      </c>
    </row>
    <row r="8" spans="1:14" x14ac:dyDescent="0.3">
      <c r="A8" s="421" t="s">
        <v>315</v>
      </c>
      <c r="B8" s="422"/>
      <c r="C8" s="422"/>
      <c r="D8" s="422"/>
      <c r="E8" s="422"/>
      <c r="F8" s="422"/>
      <c r="G8" s="422"/>
      <c r="H8" s="422"/>
      <c r="I8" s="422"/>
      <c r="J8" s="422"/>
      <c r="K8" s="422"/>
      <c r="L8" s="422">
        <f t="shared" ref="L8:L9" si="0">B8+D8+F8</f>
        <v>0</v>
      </c>
    </row>
    <row r="9" spans="1:14" x14ac:dyDescent="0.3">
      <c r="A9" s="421" t="s">
        <v>316</v>
      </c>
      <c r="B9" s="422"/>
      <c r="C9" s="422"/>
      <c r="D9" s="422"/>
      <c r="E9" s="422"/>
      <c r="F9" s="422"/>
      <c r="G9" s="422"/>
      <c r="H9" s="422"/>
      <c r="I9" s="422"/>
      <c r="J9" s="422"/>
      <c r="K9" s="422"/>
      <c r="L9" s="422">
        <f t="shared" si="0"/>
        <v>0</v>
      </c>
    </row>
    <row r="10" spans="1:14" ht="16.2" x14ac:dyDescent="0.35">
      <c r="A10" s="423" t="s">
        <v>67</v>
      </c>
      <c r="B10" s="424">
        <f t="shared" ref="B10:H10" si="1">SUM(B7:B9)</f>
        <v>7754992</v>
      </c>
      <c r="C10" s="424">
        <f t="shared" si="1"/>
        <v>7754992</v>
      </c>
      <c r="D10" s="424">
        <f t="shared" si="1"/>
        <v>4254990</v>
      </c>
      <c r="E10" s="424">
        <f t="shared" si="1"/>
        <v>0</v>
      </c>
      <c r="F10" s="424">
        <f t="shared" si="1"/>
        <v>8510008</v>
      </c>
      <c r="G10" s="424">
        <f t="shared" si="1"/>
        <v>2394004</v>
      </c>
      <c r="H10" s="424">
        <f t="shared" si="1"/>
        <v>6096004</v>
      </c>
      <c r="I10" s="424">
        <v>2856000</v>
      </c>
      <c r="J10" s="424">
        <f>SUM(J7)</f>
        <v>578536</v>
      </c>
      <c r="K10" s="424">
        <f>SUM(K7)</f>
        <v>578536</v>
      </c>
      <c r="L10" s="424">
        <f>SUM(L7:L9)</f>
        <v>16265000</v>
      </c>
    </row>
    <row r="11" spans="1:14" x14ac:dyDescent="0.3">
      <c r="A11" s="183"/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</row>
    <row r="12" spans="1:14" ht="16.2" x14ac:dyDescent="0.35">
      <c r="A12" s="418" t="s">
        <v>317</v>
      </c>
      <c r="B12" s="419" t="s">
        <v>598</v>
      </c>
      <c r="C12" s="419" t="s">
        <v>597</v>
      </c>
      <c r="D12" s="420" t="s">
        <v>352</v>
      </c>
      <c r="E12" s="419" t="s">
        <v>724</v>
      </c>
      <c r="F12" s="420" t="s">
        <v>353</v>
      </c>
      <c r="G12" s="420" t="str">
        <f>G6</f>
        <v>2020. év tény</v>
      </c>
      <c r="H12" s="420" t="str">
        <f>H6</f>
        <v>2021. év terv</v>
      </c>
      <c r="I12" s="420" t="s">
        <v>773</v>
      </c>
      <c r="J12" s="420" t="s">
        <v>725</v>
      </c>
      <c r="K12" s="420" t="s">
        <v>846</v>
      </c>
      <c r="L12" s="420" t="s">
        <v>599</v>
      </c>
    </row>
    <row r="13" spans="1:14" ht="46.8" x14ac:dyDescent="0.3">
      <c r="A13" s="421" t="s">
        <v>350</v>
      </c>
      <c r="B13" s="422">
        <v>300000</v>
      </c>
      <c r="C13" s="422">
        <v>190000</v>
      </c>
      <c r="D13" s="422">
        <v>850000</v>
      </c>
      <c r="E13" s="422">
        <v>460000</v>
      </c>
      <c r="F13" s="422">
        <v>850000</v>
      </c>
      <c r="G13" s="422">
        <v>490000</v>
      </c>
      <c r="H13" s="422">
        <v>860000</v>
      </c>
      <c r="I13" s="422">
        <v>180000</v>
      </c>
      <c r="J13" s="422">
        <v>0</v>
      </c>
      <c r="K13" s="422">
        <v>0</v>
      </c>
      <c r="L13" s="422">
        <f>B13+D13+F13</f>
        <v>2000000</v>
      </c>
    </row>
    <row r="14" spans="1:14" ht="46.8" x14ac:dyDescent="0.3">
      <c r="A14" s="421" t="s">
        <v>318</v>
      </c>
      <c r="B14" s="422">
        <v>58000</v>
      </c>
      <c r="C14" s="422">
        <v>33345</v>
      </c>
      <c r="D14" s="422">
        <v>191000</v>
      </c>
      <c r="E14" s="422">
        <v>77850</v>
      </c>
      <c r="F14" s="422">
        <v>191000</v>
      </c>
      <c r="G14" s="422">
        <v>48195</v>
      </c>
      <c r="H14" s="422">
        <v>280610</v>
      </c>
      <c r="I14" s="422">
        <v>60450</v>
      </c>
      <c r="J14" s="422">
        <v>0</v>
      </c>
      <c r="K14" s="422">
        <v>0</v>
      </c>
      <c r="L14" s="422">
        <f>B14+D14+F14</f>
        <v>440000</v>
      </c>
    </row>
    <row r="15" spans="1:14" ht="31.2" x14ac:dyDescent="0.3">
      <c r="A15" s="421" t="s">
        <v>351</v>
      </c>
      <c r="B15" s="422"/>
      <c r="C15" s="422">
        <v>0</v>
      </c>
      <c r="D15" s="422">
        <v>650000</v>
      </c>
      <c r="E15" s="422">
        <v>565500</v>
      </c>
      <c r="F15" s="422">
        <v>650000</v>
      </c>
      <c r="G15" s="422">
        <v>184500</v>
      </c>
      <c r="H15" s="422">
        <v>550000</v>
      </c>
      <c r="I15" s="422">
        <v>636000</v>
      </c>
      <c r="J15" s="422">
        <v>0</v>
      </c>
      <c r="K15" s="422">
        <v>0</v>
      </c>
      <c r="L15" s="422">
        <f t="shared" ref="L15:L16" si="2">B15+D15+F15</f>
        <v>1300000</v>
      </c>
      <c r="M15" s="36"/>
      <c r="N15" s="36"/>
    </row>
    <row r="16" spans="1:14" x14ac:dyDescent="0.3">
      <c r="A16" s="421" t="s">
        <v>319</v>
      </c>
      <c r="B16" s="422">
        <v>3996992</v>
      </c>
      <c r="C16" s="422">
        <f>140430+2856000</f>
        <v>2996430</v>
      </c>
      <c r="D16" s="422">
        <v>2563990</v>
      </c>
      <c r="E16" s="422">
        <v>790000</v>
      </c>
      <c r="F16" s="422">
        <v>2564018</v>
      </c>
      <c r="G16" s="422">
        <v>1837632</v>
      </c>
      <c r="H16" s="422">
        <v>3523458</v>
      </c>
      <c r="I16" s="422">
        <v>1421577</v>
      </c>
      <c r="J16" s="422">
        <v>0</v>
      </c>
      <c r="K16" s="422">
        <v>0</v>
      </c>
      <c r="L16" s="422">
        <f t="shared" si="2"/>
        <v>9125000</v>
      </c>
      <c r="M16" s="36"/>
      <c r="N16" s="36"/>
    </row>
    <row r="17" spans="1:14" x14ac:dyDescent="0.3">
      <c r="A17" s="421" t="s">
        <v>320</v>
      </c>
      <c r="B17" s="422">
        <v>2700000</v>
      </c>
      <c r="C17" s="422">
        <v>2490059</v>
      </c>
      <c r="D17" s="422">
        <v>0</v>
      </c>
      <c r="E17" s="422">
        <v>209941</v>
      </c>
      <c r="F17" s="422">
        <v>0</v>
      </c>
      <c r="G17" s="422">
        <v>0</v>
      </c>
      <c r="H17" s="422">
        <v>0</v>
      </c>
      <c r="I17" s="422">
        <v>0</v>
      </c>
      <c r="J17" s="422">
        <v>0</v>
      </c>
      <c r="K17" s="422">
        <v>0</v>
      </c>
      <c r="L17" s="422">
        <f>C17+E17</f>
        <v>2700000</v>
      </c>
      <c r="M17" s="36"/>
      <c r="N17" s="36"/>
    </row>
    <row r="18" spans="1:14" x14ac:dyDescent="0.3">
      <c r="A18" s="421" t="s">
        <v>321</v>
      </c>
      <c r="B18" s="422">
        <v>700000</v>
      </c>
      <c r="C18" s="422">
        <v>368789</v>
      </c>
      <c r="D18" s="422">
        <v>331211</v>
      </c>
      <c r="E18" s="422">
        <v>0</v>
      </c>
      <c r="F18" s="422">
        <v>331211</v>
      </c>
      <c r="G18" s="422">
        <v>0</v>
      </c>
      <c r="H18" s="422">
        <v>331211</v>
      </c>
      <c r="I18" s="422">
        <v>494220</v>
      </c>
      <c r="J18" s="422">
        <v>0</v>
      </c>
      <c r="K18" s="422">
        <v>0</v>
      </c>
      <c r="L18" s="422">
        <v>700000</v>
      </c>
      <c r="M18" s="36"/>
      <c r="N18" s="36"/>
    </row>
    <row r="19" spans="1:14" ht="16.2" x14ac:dyDescent="0.35">
      <c r="A19" s="423" t="s">
        <v>67</v>
      </c>
      <c r="B19" s="424">
        <f t="shared" ref="B19:L19" si="3">SUM(B13:B18)</f>
        <v>7754992</v>
      </c>
      <c r="C19" s="424">
        <f t="shared" si="3"/>
        <v>6078623</v>
      </c>
      <c r="D19" s="424">
        <f t="shared" si="3"/>
        <v>4586201</v>
      </c>
      <c r="E19" s="424">
        <f>SUM(E13:E18)</f>
        <v>2103291</v>
      </c>
      <c r="F19" s="424">
        <f t="shared" si="3"/>
        <v>4586229</v>
      </c>
      <c r="G19" s="424">
        <f t="shared" si="3"/>
        <v>2560327</v>
      </c>
      <c r="H19" s="424">
        <f>SUM(H13:H18)</f>
        <v>5545279</v>
      </c>
      <c r="I19" s="424">
        <f>SUM(I13:I18)</f>
        <v>2792247</v>
      </c>
      <c r="J19" s="424">
        <v>0</v>
      </c>
      <c r="K19" s="424">
        <v>0</v>
      </c>
      <c r="L19" s="424">
        <f t="shared" si="3"/>
        <v>16265000</v>
      </c>
      <c r="M19" s="36"/>
      <c r="N19" s="36"/>
    </row>
    <row r="20" spans="1:14" x14ac:dyDescent="0.3">
      <c r="M20" s="36"/>
      <c r="N20" s="36"/>
    </row>
    <row r="21" spans="1:14" x14ac:dyDescent="0.3">
      <c r="A21" s="167" t="s">
        <v>312</v>
      </c>
      <c r="M21" s="36"/>
      <c r="N21" s="36"/>
    </row>
    <row r="22" spans="1:14" x14ac:dyDescent="0.3">
      <c r="A22" s="446" t="s">
        <v>796</v>
      </c>
      <c r="M22" s="36"/>
      <c r="N22" s="36"/>
    </row>
    <row r="23" spans="1:14" x14ac:dyDescent="0.3">
      <c r="M23" s="36"/>
      <c r="N23" s="36"/>
    </row>
    <row r="24" spans="1:14" ht="16.2" x14ac:dyDescent="0.35">
      <c r="A24" s="449" t="s">
        <v>313</v>
      </c>
      <c r="B24" s="419" t="s">
        <v>773</v>
      </c>
      <c r="C24" s="420" t="s">
        <v>725</v>
      </c>
      <c r="D24" s="420" t="s">
        <v>846</v>
      </c>
      <c r="E24" s="420" t="s">
        <v>67</v>
      </c>
      <c r="M24" s="36"/>
      <c r="N24" s="36"/>
    </row>
    <row r="25" spans="1:14" x14ac:dyDescent="0.3">
      <c r="A25" s="450" t="s">
        <v>314</v>
      </c>
      <c r="B25" s="422">
        <v>0</v>
      </c>
      <c r="C25" s="422">
        <v>89845925</v>
      </c>
      <c r="D25" s="422">
        <v>85402414</v>
      </c>
      <c r="E25" s="422">
        <f>B25+C25</f>
        <v>89845925</v>
      </c>
      <c r="M25" s="36"/>
      <c r="N25" s="36"/>
    </row>
    <row r="26" spans="1:14" x14ac:dyDescent="0.3">
      <c r="A26" s="450" t="s">
        <v>315</v>
      </c>
      <c r="B26" s="422">
        <v>0</v>
      </c>
      <c r="C26" s="422">
        <v>0</v>
      </c>
      <c r="D26" s="422"/>
      <c r="E26" s="422">
        <v>0</v>
      </c>
      <c r="M26" s="36"/>
      <c r="N26" s="36"/>
    </row>
    <row r="27" spans="1:14" x14ac:dyDescent="0.3">
      <c r="A27" s="450" t="s">
        <v>316</v>
      </c>
      <c r="B27" s="422">
        <v>0</v>
      </c>
      <c r="C27" s="422">
        <v>0</v>
      </c>
      <c r="D27" s="422"/>
      <c r="E27" s="422">
        <v>0</v>
      </c>
      <c r="M27" s="36"/>
      <c r="N27" s="36"/>
    </row>
    <row r="28" spans="1:14" ht="16.2" x14ac:dyDescent="0.35">
      <c r="A28" s="451" t="s">
        <v>67</v>
      </c>
      <c r="B28" s="424">
        <f>SUM(B25:B27)</f>
        <v>0</v>
      </c>
      <c r="C28" s="424">
        <f>SUM(C25:C27)</f>
        <v>89845925</v>
      </c>
      <c r="D28" s="424">
        <f>SUM(D25:D27)</f>
        <v>85402414</v>
      </c>
      <c r="E28" s="424">
        <f>SUM(E25:E27)</f>
        <v>89845925</v>
      </c>
      <c r="M28" s="36"/>
      <c r="N28" s="36"/>
    </row>
    <row r="29" spans="1:14" x14ac:dyDescent="0.3">
      <c r="A29" s="171"/>
      <c r="B29" s="171"/>
      <c r="C29" s="171"/>
      <c r="D29" s="171"/>
      <c r="E29" s="171"/>
      <c r="M29" s="36"/>
      <c r="N29" s="36"/>
    </row>
    <row r="30" spans="1:14" ht="16.2" x14ac:dyDescent="0.35">
      <c r="A30" s="449" t="s">
        <v>317</v>
      </c>
      <c r="B30" s="419" t="s">
        <v>773</v>
      </c>
      <c r="C30" s="420" t="s">
        <v>725</v>
      </c>
      <c r="D30" s="420" t="str">
        <f>D24</f>
        <v>2022. év tény</v>
      </c>
      <c r="E30" s="420" t="s">
        <v>67</v>
      </c>
      <c r="M30" s="36"/>
      <c r="N30" s="36"/>
    </row>
    <row r="31" spans="1:14" x14ac:dyDescent="0.3">
      <c r="A31" s="450" t="s">
        <v>794</v>
      </c>
      <c r="B31" s="422">
        <v>0</v>
      </c>
      <c r="C31" s="422">
        <v>0</v>
      </c>
      <c r="D31" s="422">
        <v>0</v>
      </c>
      <c r="E31" s="422">
        <f>SUM(B31:C31)</f>
        <v>0</v>
      </c>
      <c r="M31" s="36"/>
      <c r="N31" s="36"/>
    </row>
    <row r="32" spans="1:14" x14ac:dyDescent="0.3">
      <c r="A32" s="450" t="s">
        <v>318</v>
      </c>
      <c r="B32" s="422">
        <v>0</v>
      </c>
      <c r="C32" s="422">
        <v>0</v>
      </c>
      <c r="D32" s="422">
        <v>0</v>
      </c>
      <c r="E32" s="422">
        <f t="shared" ref="E32:E36" si="4">SUM(B32:C32)</f>
        <v>0</v>
      </c>
      <c r="M32" s="36"/>
      <c r="N32" s="36"/>
    </row>
    <row r="33" spans="1:14" x14ac:dyDescent="0.3">
      <c r="A33" s="450" t="s">
        <v>319</v>
      </c>
      <c r="B33" s="422">
        <v>635000</v>
      </c>
      <c r="C33" s="422">
        <f>6789972-635000</f>
        <v>6154972</v>
      </c>
      <c r="D33" s="422">
        <v>250000</v>
      </c>
      <c r="E33" s="422">
        <f t="shared" si="4"/>
        <v>6789972</v>
      </c>
      <c r="M33" s="36"/>
      <c r="N33" s="36"/>
    </row>
    <row r="34" spans="1:14" x14ac:dyDescent="0.3">
      <c r="A34" s="450" t="s">
        <v>320</v>
      </c>
      <c r="B34" s="422">
        <v>0</v>
      </c>
      <c r="C34" s="422">
        <v>0</v>
      </c>
      <c r="D34" s="422">
        <v>0</v>
      </c>
      <c r="E34" s="422">
        <f t="shared" si="4"/>
        <v>0</v>
      </c>
      <c r="M34" s="36"/>
      <c r="N34" s="36"/>
    </row>
    <row r="35" spans="1:14" x14ac:dyDescent="0.3">
      <c r="A35" s="450" t="s">
        <v>321</v>
      </c>
      <c r="B35" s="422">
        <v>0</v>
      </c>
      <c r="C35" s="422">
        <v>83055953</v>
      </c>
      <c r="D35" s="422">
        <v>2560000</v>
      </c>
      <c r="E35" s="422">
        <f t="shared" si="4"/>
        <v>83055953</v>
      </c>
      <c r="M35" s="36"/>
      <c r="N35" s="36"/>
    </row>
    <row r="36" spans="1:14" x14ac:dyDescent="0.3">
      <c r="A36" s="450" t="s">
        <v>795</v>
      </c>
      <c r="B36" s="422">
        <v>0</v>
      </c>
      <c r="C36" s="422">
        <v>0</v>
      </c>
      <c r="D36" s="422">
        <v>0</v>
      </c>
      <c r="E36" s="422">
        <f t="shared" si="4"/>
        <v>0</v>
      </c>
      <c r="M36" s="36"/>
      <c r="N36" s="36"/>
    </row>
    <row r="37" spans="1:14" ht="16.2" x14ac:dyDescent="0.35">
      <c r="A37" s="451" t="s">
        <v>67</v>
      </c>
      <c r="B37" s="424">
        <f>SUM(B31:B36)</f>
        <v>635000</v>
      </c>
      <c r="C37" s="424">
        <f>SUM(C31:C36)</f>
        <v>89210925</v>
      </c>
      <c r="D37" s="424">
        <f>SUM(D31:D36)</f>
        <v>2810000</v>
      </c>
      <c r="E37" s="424">
        <f>SUM(E31:E36)</f>
        <v>89845925</v>
      </c>
      <c r="M37" s="36"/>
      <c r="N37" s="36"/>
    </row>
    <row r="38" spans="1:14" x14ac:dyDescent="0.3">
      <c r="M38" s="36"/>
      <c r="N38" s="36"/>
    </row>
    <row r="39" spans="1:14" x14ac:dyDescent="0.3">
      <c r="M39" s="36"/>
      <c r="N39" s="36"/>
    </row>
    <row r="40" spans="1:14" x14ac:dyDescent="0.3">
      <c r="M40" s="36"/>
      <c r="N40" s="36"/>
    </row>
    <row r="41" spans="1:14" x14ac:dyDescent="0.3">
      <c r="M41" s="36"/>
      <c r="N41" s="36"/>
    </row>
    <row r="42" spans="1:14" x14ac:dyDescent="0.3">
      <c r="M42" s="36"/>
      <c r="N42" s="36"/>
    </row>
    <row r="43" spans="1:14" x14ac:dyDescent="0.3">
      <c r="M43" s="36"/>
      <c r="N43" s="36"/>
    </row>
    <row r="44" spans="1:14" x14ac:dyDescent="0.3">
      <c r="M44" s="36"/>
      <c r="N44" s="36"/>
    </row>
    <row r="45" spans="1:14" x14ac:dyDescent="0.3">
      <c r="M45" s="36"/>
      <c r="N45" s="36"/>
    </row>
    <row r="46" spans="1:14" x14ac:dyDescent="0.3">
      <c r="M46" s="36"/>
      <c r="N46" s="36"/>
    </row>
    <row r="47" spans="1:14" x14ac:dyDescent="0.3">
      <c r="M47" s="36"/>
      <c r="N47" s="36"/>
    </row>
    <row r="48" spans="1:14" x14ac:dyDescent="0.3">
      <c r="M48" s="36"/>
      <c r="N48" s="36"/>
    </row>
    <row r="49" s="36" customFormat="1" x14ac:dyDescent="0.3"/>
    <row r="50" s="36" customFormat="1" x14ac:dyDescent="0.3"/>
    <row r="51" s="36" customFormat="1" x14ac:dyDescent="0.3"/>
    <row r="52" s="36" customFormat="1" x14ac:dyDescent="0.3"/>
    <row r="53" s="36" customFormat="1" x14ac:dyDescent="0.3"/>
    <row r="54" s="36" customFormat="1" x14ac:dyDescent="0.3"/>
    <row r="55" s="36" customFormat="1" x14ac:dyDescent="0.3"/>
    <row r="56" s="36" customFormat="1" x14ac:dyDescent="0.3"/>
    <row r="57" s="36" customFormat="1" x14ac:dyDescent="0.3"/>
    <row r="58" s="36" customFormat="1" x14ac:dyDescent="0.3"/>
    <row r="59" s="36" customFormat="1" x14ac:dyDescent="0.3"/>
    <row r="60" s="36" customFormat="1" x14ac:dyDescent="0.3"/>
  </sheetData>
  <mergeCells count="1">
    <mergeCell ref="A1:L1"/>
  </mergeCells>
  <printOptions horizontalCentered="1"/>
  <pageMargins left="0.70866141732283472" right="0.70866141732283472" top="1.1417322834645669" bottom="0.74803149606299213" header="0.47244094488188981" footer="0.31496062992125984"/>
  <pageSetup paperSize="9" scale="82" orientation="landscape" r:id="rId1"/>
  <headerFooter>
    <oddHeader>&amp;L&amp;"Times New Roman,Normál"&amp;12Pécsely Község Önkormányzata&amp;C&amp;"Times New Roman,Normál"&amp;12 23. melléklet
az önkormányzat 2022. évi költségvetési gazdálkodási beszámolójáról szóló
4/2023. (V. 30.) önkormányzati rendelethez</oddHeader>
  </headerFooter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23</vt:i4>
      </vt:variant>
      <vt:variant>
        <vt:lpstr>Névvel ellátott tartományok</vt:lpstr>
      </vt:variant>
      <vt:variant>
        <vt:i4>11</vt:i4>
      </vt:variant>
    </vt:vector>
  </HeadingPairs>
  <TitlesOfParts>
    <vt:vector size="34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  <vt:lpstr>10. melléklet</vt:lpstr>
      <vt:lpstr>11. melléklet</vt:lpstr>
      <vt:lpstr>12. melléklet</vt:lpstr>
      <vt:lpstr>13. melléklet</vt:lpstr>
      <vt:lpstr>14. melléklet</vt:lpstr>
      <vt:lpstr>15. melléklet</vt:lpstr>
      <vt:lpstr>16. melléklet</vt:lpstr>
      <vt:lpstr>17. melléklet</vt:lpstr>
      <vt:lpstr>18. melléklet</vt:lpstr>
      <vt:lpstr>19. melléklet</vt:lpstr>
      <vt:lpstr>20. melléklet</vt:lpstr>
      <vt:lpstr>21. melléklet</vt:lpstr>
      <vt:lpstr>22. melléklet</vt:lpstr>
      <vt:lpstr>23. melléklet</vt:lpstr>
      <vt:lpstr>'10. melléklet'!Nyomtatási_terület</vt:lpstr>
      <vt:lpstr>'13. melléklet'!Nyomtatási_terület</vt:lpstr>
      <vt:lpstr>'16. melléklet'!Nyomtatási_terület</vt:lpstr>
      <vt:lpstr>'20. melléklet'!Nyomtatási_terület</vt:lpstr>
      <vt:lpstr>'21. melléklet'!Nyomtatási_terület</vt:lpstr>
      <vt:lpstr>'4. melléklet'!Nyomtatási_terület</vt:lpstr>
      <vt:lpstr>'5. melléklet'!Nyomtatási_terület</vt:lpstr>
      <vt:lpstr>'6. melléklet'!Nyomtatási_terület</vt:lpstr>
      <vt:lpstr>'7. melléklet'!Nyomtatási_terület</vt:lpstr>
      <vt:lpstr>'8. melléklet'!Nyomtatási_terület</vt:lpstr>
      <vt:lpstr>'9. melléklet'!Nyomtatási_terület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Fejes Rita</cp:lastModifiedBy>
  <cp:lastPrinted>2023-05-25T06:09:40Z</cp:lastPrinted>
  <dcterms:created xsi:type="dcterms:W3CDTF">2014-05-27T12:51:39Z</dcterms:created>
  <dcterms:modified xsi:type="dcterms:W3CDTF">2023-06-09T09:36:21Z</dcterms:modified>
</cp:coreProperties>
</file>